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7655" yWindow="90" windowWidth="10905" windowHeight="10935"/>
  </bookViews>
  <sheets>
    <sheet name="Документ" sheetId="2" r:id="rId1"/>
  </sheets>
  <definedNames>
    <definedName name="_xlnm._FilterDatabase" localSheetId="0" hidden="1">Документ!$A$13:$P$1535</definedName>
    <definedName name="_xlnm.Print_Titles" localSheetId="0">Документ!$13:$13</definedName>
    <definedName name="_xlnm.Print_Area" localSheetId="0">Документ!$A$1:$L$1534</definedName>
  </definedNames>
  <calcPr calcId="144525"/>
</workbook>
</file>

<file path=xl/calcChain.xml><?xml version="1.0" encoding="utf-8"?>
<calcChain xmlns="http://schemas.openxmlformats.org/spreadsheetml/2006/main">
  <c r="K537" i="2" l="1"/>
  <c r="K249" i="2" l="1"/>
  <c r="K1540" i="2" l="1"/>
  <c r="K1340" i="2"/>
  <c r="K60" i="2" l="1"/>
  <c r="K530" i="2" l="1"/>
  <c r="K669" i="2" l="1"/>
  <c r="L669" i="2" s="1"/>
  <c r="L670" i="2"/>
  <c r="O670" i="2" s="1"/>
  <c r="K69" i="2" l="1"/>
  <c r="K83" i="2"/>
  <c r="K81" i="2"/>
  <c r="K62" i="2" l="1"/>
  <c r="K266" i="2" l="1"/>
  <c r="K188" i="2" l="1"/>
  <c r="K535" i="2"/>
  <c r="K1543" i="2" l="1"/>
  <c r="N69" i="2"/>
  <c r="K948" i="2" l="1"/>
  <c r="K793" i="2"/>
  <c r="K131" i="2"/>
  <c r="K67" i="2"/>
  <c r="K66" i="2"/>
  <c r="N948" i="2" l="1"/>
  <c r="K551" i="2"/>
  <c r="K553" i="2"/>
  <c r="K555" i="2"/>
  <c r="K557" i="2"/>
  <c r="L551" i="2" l="1"/>
  <c r="L552" i="2"/>
  <c r="O552" i="2" s="1"/>
  <c r="L553" i="2"/>
  <c r="L554" i="2"/>
  <c r="O554" i="2" s="1"/>
  <c r="L555" i="2"/>
  <c r="L556" i="2"/>
  <c r="O556" i="2" s="1"/>
  <c r="L557" i="2"/>
  <c r="L558" i="2"/>
  <c r="O558" i="2" s="1"/>
  <c r="K256" i="2" l="1"/>
  <c r="L256" i="2" s="1"/>
  <c r="K258" i="2"/>
  <c r="L258" i="2" s="1"/>
  <c r="K260" i="2"/>
  <c r="K262" i="2"/>
  <c r="L262" i="2" s="1"/>
  <c r="K264" i="2"/>
  <c r="L264" i="2" s="1"/>
  <c r="K268" i="2"/>
  <c r="L268" i="2" s="1"/>
  <c r="K270" i="2"/>
  <c r="L270" i="2" s="1"/>
  <c r="K272" i="2"/>
  <c r="L272" i="2" s="1"/>
  <c r="L257" i="2"/>
  <c r="O257" i="2" s="1"/>
  <c r="L259" i="2"/>
  <c r="O259" i="2" s="1"/>
  <c r="L260" i="2"/>
  <c r="L261" i="2"/>
  <c r="O261" i="2" s="1"/>
  <c r="L263" i="2"/>
  <c r="O263" i="2" s="1"/>
  <c r="L265" i="2"/>
  <c r="O265" i="2" s="1"/>
  <c r="L267" i="2"/>
  <c r="O267" i="2" s="1"/>
  <c r="L269" i="2"/>
  <c r="O269" i="2" s="1"/>
  <c r="L271" i="2"/>
  <c r="O271" i="2" s="1"/>
  <c r="L273" i="2"/>
  <c r="O273" i="2" s="1"/>
  <c r="L266" i="2" l="1"/>
  <c r="K473" i="2"/>
  <c r="L473" i="2" s="1"/>
  <c r="L474" i="2"/>
  <c r="O474" i="2" s="1"/>
  <c r="K1542" i="2"/>
  <c r="N73" i="2" l="1"/>
  <c r="N883" i="2"/>
  <c r="N867" i="2"/>
  <c r="N548" i="2"/>
  <c r="N546" i="2"/>
  <c r="N480" i="2"/>
  <c r="N470" i="2"/>
  <c r="N131" i="2"/>
  <c r="N68" i="2"/>
  <c r="K536" i="2" l="1"/>
  <c r="L536" i="2" s="1"/>
  <c r="L537" i="2"/>
  <c r="O537" i="2" s="1"/>
  <c r="L539" i="2"/>
  <c r="L540" i="2"/>
  <c r="O540" i="2" s="1"/>
  <c r="L541" i="2"/>
  <c r="L542" i="2"/>
  <c r="O542" i="2" s="1"/>
  <c r="L543" i="2"/>
  <c r="L544" i="2"/>
  <c r="O544" i="2" s="1"/>
  <c r="K538" i="2"/>
  <c r="L538" i="2" s="1"/>
  <c r="L1424" i="2" l="1"/>
  <c r="O1424" i="2" s="1"/>
  <c r="K1423" i="2"/>
  <c r="L1423" i="2" s="1"/>
  <c r="K1422" i="2" l="1"/>
  <c r="K1544" i="2" l="1"/>
  <c r="K124" i="2"/>
  <c r="L124" i="2" s="1"/>
  <c r="L125" i="2"/>
  <c r="O125" i="2" s="1"/>
  <c r="N793" i="2" l="1"/>
  <c r="N851" i="2"/>
  <c r="K1036" i="2" l="1"/>
  <c r="L1036" i="2" s="1"/>
  <c r="L1037" i="2"/>
  <c r="O1037" i="2" s="1"/>
  <c r="L870" i="2" l="1"/>
  <c r="O870" i="2" s="1"/>
  <c r="K869" i="2"/>
  <c r="K868" i="2" s="1"/>
  <c r="L868" i="2" s="1"/>
  <c r="K1362" i="2"/>
  <c r="L869" i="2" l="1"/>
  <c r="L1266" i="2"/>
  <c r="O1266" i="2" s="1"/>
  <c r="L1265" i="2"/>
  <c r="O1265" i="2" s="1"/>
  <c r="L1264" i="2"/>
  <c r="O1264" i="2" s="1"/>
  <c r="L1263" i="2"/>
  <c r="O1263" i="2" s="1"/>
  <c r="L199" i="2"/>
  <c r="O199" i="2" s="1"/>
  <c r="K1303" i="2"/>
  <c r="L1303" i="2" l="1"/>
  <c r="L1304" i="2"/>
  <c r="O1304" i="2" s="1"/>
  <c r="K1262" i="2"/>
  <c r="L1262" i="2" s="1"/>
  <c r="K1246" i="2"/>
  <c r="K1261" i="2" l="1"/>
  <c r="L1261" i="2" s="1"/>
  <c r="M878" i="2" l="1"/>
  <c r="K519" i="2" l="1"/>
  <c r="L519" i="2" s="1"/>
  <c r="L520" i="2"/>
  <c r="O520" i="2" s="1"/>
  <c r="N1534" i="2"/>
  <c r="K1519" i="2"/>
  <c r="L1519" i="2" s="1"/>
  <c r="L1520" i="2"/>
  <c r="O1520" i="2" s="1"/>
  <c r="K1516" i="2"/>
  <c r="L1517" i="2"/>
  <c r="O1517" i="2" s="1"/>
  <c r="K1509" i="2"/>
  <c r="L1511" i="2"/>
  <c r="O1511" i="2" s="1"/>
  <c r="K1491" i="2"/>
  <c r="L1495" i="2"/>
  <c r="O1495" i="2" s="1"/>
  <c r="K1434" i="2"/>
  <c r="L1437" i="2"/>
  <c r="O1437" i="2" s="1"/>
  <c r="K1364" i="2"/>
  <c r="L1364" i="2" s="1"/>
  <c r="K1366" i="2"/>
  <c r="L1366" i="2" s="1"/>
  <c r="K1368" i="2"/>
  <c r="L1368" i="2" s="1"/>
  <c r="K1370" i="2"/>
  <c r="L1370" i="2" s="1"/>
  <c r="K1372" i="2"/>
  <c r="L1372" i="2" s="1"/>
  <c r="K1374" i="2"/>
  <c r="L1374" i="2" s="1"/>
  <c r="K1376" i="2"/>
  <c r="L1376" i="2" s="1"/>
  <c r="L1365" i="2"/>
  <c r="O1365" i="2" s="1"/>
  <c r="L1367" i="2"/>
  <c r="O1367" i="2" s="1"/>
  <c r="L1369" i="2"/>
  <c r="O1369" i="2" s="1"/>
  <c r="L1371" i="2"/>
  <c r="O1371" i="2" s="1"/>
  <c r="L1373" i="2"/>
  <c r="O1373" i="2" s="1"/>
  <c r="L1375" i="2"/>
  <c r="O1375" i="2" s="1"/>
  <c r="L1377" i="2"/>
  <c r="O1377" i="2" s="1"/>
  <c r="K1381" i="2" l="1"/>
  <c r="L1381" i="2" s="1"/>
  <c r="L1382" i="2"/>
  <c r="O1382" i="2" s="1"/>
  <c r="K1378" i="2"/>
  <c r="L1379" i="2"/>
  <c r="O1379" i="2" s="1"/>
  <c r="K1312" i="2"/>
  <c r="K1311" i="2" s="1"/>
  <c r="L1311" i="2" s="1"/>
  <c r="L1313" i="2"/>
  <c r="O1313" i="2" s="1"/>
  <c r="K1239" i="2"/>
  <c r="L1241" i="2"/>
  <c r="O1241" i="2" s="1"/>
  <c r="K1229" i="2"/>
  <c r="K1227" i="2" s="1"/>
  <c r="L1230" i="2"/>
  <c r="O1230" i="2" s="1"/>
  <c r="K1182" i="2"/>
  <c r="L1183" i="2"/>
  <c r="O1183" i="2" s="1"/>
  <c r="K1171" i="2"/>
  <c r="L1171" i="2" s="1"/>
  <c r="L1172" i="2"/>
  <c r="O1172" i="2" s="1"/>
  <c r="K1138" i="2"/>
  <c r="L1138" i="2" s="1"/>
  <c r="L1139" i="2"/>
  <c r="O1139" i="2" s="1"/>
  <c r="K1115" i="2"/>
  <c r="L1115" i="2" s="1"/>
  <c r="L1116" i="2"/>
  <c r="O1116" i="2" s="1"/>
  <c r="L1229" i="2" l="1"/>
  <c r="L1312" i="2"/>
  <c r="K1310" i="2"/>
  <c r="L1310" i="2" s="1"/>
  <c r="K1073" i="2" l="1"/>
  <c r="L1073" i="2" s="1"/>
  <c r="K1075" i="2"/>
  <c r="L1075" i="2" s="1"/>
  <c r="K1077" i="2"/>
  <c r="L1077" i="2" s="1"/>
  <c r="K1079" i="2"/>
  <c r="L1079" i="2" s="1"/>
  <c r="K1081" i="2"/>
  <c r="L1081" i="2" s="1"/>
  <c r="K1083" i="2"/>
  <c r="L1083" i="2" s="1"/>
  <c r="L1074" i="2"/>
  <c r="O1074" i="2" s="1"/>
  <c r="L1076" i="2"/>
  <c r="O1076" i="2" s="1"/>
  <c r="L1078" i="2"/>
  <c r="O1078" i="2" s="1"/>
  <c r="L1080" i="2"/>
  <c r="O1080" i="2" s="1"/>
  <c r="L1082" i="2"/>
  <c r="O1082" i="2" s="1"/>
  <c r="L1084" i="2"/>
  <c r="O1084" i="2" s="1"/>
  <c r="K1056" i="2"/>
  <c r="L1056" i="2" s="1"/>
  <c r="L1057" i="2"/>
  <c r="O1057" i="2" s="1"/>
  <c r="K1002" i="2" l="1"/>
  <c r="L1002" i="2" s="1"/>
  <c r="L1003" i="2"/>
  <c r="O1003" i="2" s="1"/>
  <c r="K1000" i="2"/>
  <c r="L1000" i="2" s="1"/>
  <c r="L1001" i="2"/>
  <c r="O1001" i="2" s="1"/>
  <c r="K970" i="2"/>
  <c r="L972" i="2"/>
  <c r="O972" i="2" s="1"/>
  <c r="K912" i="2"/>
  <c r="L913" i="2"/>
  <c r="O913" i="2" s="1"/>
  <c r="K882" i="2"/>
  <c r="K881" i="2" s="1"/>
  <c r="L883" i="2"/>
  <c r="O883" i="2" s="1"/>
  <c r="K843" i="2"/>
  <c r="L843" i="2" s="1"/>
  <c r="L844" i="2"/>
  <c r="O844" i="2" s="1"/>
  <c r="K781" i="2"/>
  <c r="L781" i="2" s="1"/>
  <c r="L782" i="2"/>
  <c r="O782" i="2" s="1"/>
  <c r="K756" i="2"/>
  <c r="K755" i="2" s="1"/>
  <c r="L757" i="2"/>
  <c r="O757" i="2" s="1"/>
  <c r="K739" i="2"/>
  <c r="L740" i="2"/>
  <c r="O740" i="2" s="1"/>
  <c r="K681" i="2"/>
  <c r="K680" i="2" s="1"/>
  <c r="L682" i="2"/>
  <c r="O682" i="2" s="1"/>
  <c r="K659" i="2"/>
  <c r="K658" i="2" s="1"/>
  <c r="L660" i="2"/>
  <c r="O660" i="2" s="1"/>
  <c r="K618" i="2"/>
  <c r="L618" i="2" s="1"/>
  <c r="K620" i="2"/>
  <c r="L620" i="2" s="1"/>
  <c r="L619" i="2"/>
  <c r="O619" i="2" s="1"/>
  <c r="L621" i="2"/>
  <c r="O621" i="2" s="1"/>
  <c r="K559" i="2"/>
  <c r="K561" i="2"/>
  <c r="K563" i="2"/>
  <c r="K565" i="2"/>
  <c r="K567" i="2"/>
  <c r="K569" i="2"/>
  <c r="K571" i="2"/>
  <c r="K573" i="2"/>
  <c r="K575" i="2"/>
  <c r="K577" i="2"/>
  <c r="K579" i="2"/>
  <c r="K581" i="2"/>
  <c r="K583" i="2"/>
  <c r="K585" i="2"/>
  <c r="K587" i="2"/>
  <c r="K589" i="2"/>
  <c r="K591" i="2"/>
  <c r="K593" i="2"/>
  <c r="K595" i="2"/>
  <c r="K597" i="2"/>
  <c r="K599" i="2"/>
  <c r="K601" i="2"/>
  <c r="K603" i="2"/>
  <c r="K605" i="2"/>
  <c r="K607" i="2"/>
  <c r="K609" i="2"/>
  <c r="K611" i="2"/>
  <c r="K613" i="2"/>
  <c r="L881" i="2" l="1"/>
  <c r="K880" i="2"/>
  <c r="L880" i="2" s="1"/>
  <c r="K780" i="2"/>
  <c r="L780" i="2" s="1"/>
  <c r="L882" i="2"/>
  <c r="K754" i="2"/>
  <c r="L754" i="2" s="1"/>
  <c r="L755" i="2"/>
  <c r="L681" i="2"/>
  <c r="L756" i="2"/>
  <c r="K679" i="2"/>
  <c r="L679" i="2" s="1"/>
  <c r="L680" i="2"/>
  <c r="L659" i="2"/>
  <c r="K657" i="2"/>
  <c r="L658" i="2"/>
  <c r="L609" i="2"/>
  <c r="L610" i="2"/>
  <c r="O610" i="2" s="1"/>
  <c r="L611" i="2"/>
  <c r="L612" i="2"/>
  <c r="O612" i="2" s="1"/>
  <c r="L613" i="2"/>
  <c r="L614" i="2"/>
  <c r="O614" i="2" s="1"/>
  <c r="K779" i="2" l="1"/>
  <c r="L779" i="2" s="1"/>
  <c r="K656" i="2"/>
  <c r="L656" i="2" s="1"/>
  <c r="L657" i="2"/>
  <c r="L559" i="2"/>
  <c r="L560" i="2"/>
  <c r="O560" i="2" s="1"/>
  <c r="L561" i="2"/>
  <c r="L562" i="2"/>
  <c r="O562" i="2" s="1"/>
  <c r="L563" i="2"/>
  <c r="L564" i="2"/>
  <c r="O564" i="2" s="1"/>
  <c r="L565" i="2"/>
  <c r="L566" i="2"/>
  <c r="O566" i="2" s="1"/>
  <c r="L567" i="2"/>
  <c r="L568" i="2"/>
  <c r="O568" i="2" s="1"/>
  <c r="L569" i="2"/>
  <c r="L570" i="2"/>
  <c r="O570" i="2" s="1"/>
  <c r="L571" i="2"/>
  <c r="L572" i="2"/>
  <c r="O572" i="2" s="1"/>
  <c r="L573" i="2"/>
  <c r="L574" i="2"/>
  <c r="O574" i="2" s="1"/>
  <c r="L575" i="2"/>
  <c r="L576" i="2"/>
  <c r="O576" i="2" s="1"/>
  <c r="L577" i="2"/>
  <c r="L578" i="2"/>
  <c r="O578" i="2" s="1"/>
  <c r="L579" i="2"/>
  <c r="L580" i="2"/>
  <c r="O580" i="2" s="1"/>
  <c r="L581" i="2"/>
  <c r="L582" i="2"/>
  <c r="O582" i="2" s="1"/>
  <c r="L583" i="2"/>
  <c r="L584" i="2"/>
  <c r="O584" i="2" s="1"/>
  <c r="L585" i="2"/>
  <c r="L586" i="2"/>
  <c r="O586" i="2" s="1"/>
  <c r="L587" i="2"/>
  <c r="L588" i="2"/>
  <c r="O588" i="2" s="1"/>
  <c r="L589" i="2"/>
  <c r="L590" i="2"/>
  <c r="O590" i="2" s="1"/>
  <c r="L591" i="2"/>
  <c r="L592" i="2"/>
  <c r="O592" i="2" s="1"/>
  <c r="L593" i="2"/>
  <c r="L594" i="2"/>
  <c r="O594" i="2" s="1"/>
  <c r="L595" i="2"/>
  <c r="L596" i="2"/>
  <c r="O596" i="2" s="1"/>
  <c r="L597" i="2"/>
  <c r="L598" i="2"/>
  <c r="O598" i="2" s="1"/>
  <c r="L599" i="2"/>
  <c r="L600" i="2"/>
  <c r="O600" i="2" s="1"/>
  <c r="L601" i="2"/>
  <c r="L602" i="2"/>
  <c r="O602" i="2" s="1"/>
  <c r="L603" i="2"/>
  <c r="L604" i="2"/>
  <c r="O604" i="2" s="1"/>
  <c r="L605" i="2"/>
  <c r="L606" i="2"/>
  <c r="O606" i="2" s="1"/>
  <c r="L607" i="2"/>
  <c r="L608" i="2"/>
  <c r="O608" i="2" s="1"/>
  <c r="K549" i="2"/>
  <c r="K547" i="2" s="1"/>
  <c r="L547" i="2" s="1"/>
  <c r="L548" i="2"/>
  <c r="O548" i="2" s="1"/>
  <c r="L550" i="2"/>
  <c r="O550" i="2" s="1"/>
  <c r="K469" i="2"/>
  <c r="L469" i="2" s="1"/>
  <c r="K471" i="2"/>
  <c r="L471" i="2" s="1"/>
  <c r="L470" i="2"/>
  <c r="O470" i="2" s="1"/>
  <c r="L472" i="2"/>
  <c r="O472" i="2" s="1"/>
  <c r="K280" i="2"/>
  <c r="L280" i="2" s="1"/>
  <c r="K274" i="2"/>
  <c r="L274" i="2" s="1"/>
  <c r="K462" i="2"/>
  <c r="L462" i="2" s="1"/>
  <c r="K460" i="2"/>
  <c r="L460" i="2" s="1"/>
  <c r="K458" i="2"/>
  <c r="L458" i="2" s="1"/>
  <c r="K456" i="2"/>
  <c r="L456" i="2" s="1"/>
  <c r="K454" i="2"/>
  <c r="L454" i="2" s="1"/>
  <c r="K452" i="2"/>
  <c r="L452" i="2" s="1"/>
  <c r="K450" i="2"/>
  <c r="L450" i="2" s="1"/>
  <c r="K448" i="2"/>
  <c r="L448" i="2" s="1"/>
  <c r="K446" i="2"/>
  <c r="L446" i="2" s="1"/>
  <c r="K444" i="2"/>
  <c r="L444" i="2" s="1"/>
  <c r="K442" i="2"/>
  <c r="L442" i="2" s="1"/>
  <c r="K440" i="2"/>
  <c r="L440" i="2" s="1"/>
  <c r="K438" i="2"/>
  <c r="L438" i="2" s="1"/>
  <c r="K436" i="2"/>
  <c r="L436" i="2" s="1"/>
  <c r="K434" i="2"/>
  <c r="L434" i="2" s="1"/>
  <c r="K432" i="2"/>
  <c r="L432" i="2" s="1"/>
  <c r="K430" i="2"/>
  <c r="L430" i="2" s="1"/>
  <c r="K428" i="2"/>
  <c r="L428" i="2" s="1"/>
  <c r="K426" i="2"/>
  <c r="L426" i="2" s="1"/>
  <c r="K424" i="2"/>
  <c r="L424" i="2" s="1"/>
  <c r="K422" i="2"/>
  <c r="L422" i="2" s="1"/>
  <c r="K420" i="2"/>
  <c r="L420" i="2" s="1"/>
  <c r="K418" i="2"/>
  <c r="L418" i="2" s="1"/>
  <c r="K416" i="2"/>
  <c r="L416" i="2" s="1"/>
  <c r="K414" i="2"/>
  <c r="L414" i="2" s="1"/>
  <c r="K412" i="2"/>
  <c r="L412" i="2" s="1"/>
  <c r="K410" i="2"/>
  <c r="L410" i="2" s="1"/>
  <c r="K408" i="2"/>
  <c r="L408" i="2" s="1"/>
  <c r="K406" i="2"/>
  <c r="L406" i="2" s="1"/>
  <c r="K404" i="2"/>
  <c r="L404" i="2" s="1"/>
  <c r="K402" i="2"/>
  <c r="L402" i="2" s="1"/>
  <c r="K400" i="2"/>
  <c r="L400" i="2" s="1"/>
  <c r="K398" i="2"/>
  <c r="L398" i="2" s="1"/>
  <c r="K396" i="2"/>
  <c r="L396" i="2" s="1"/>
  <c r="K394" i="2"/>
  <c r="L394" i="2" s="1"/>
  <c r="K392" i="2"/>
  <c r="L392" i="2" s="1"/>
  <c r="K390" i="2"/>
  <c r="L390" i="2" s="1"/>
  <c r="K388" i="2"/>
  <c r="L388" i="2" s="1"/>
  <c r="K386" i="2"/>
  <c r="L386" i="2" s="1"/>
  <c r="K384" i="2"/>
  <c r="L384" i="2" s="1"/>
  <c r="K382" i="2"/>
  <c r="L382" i="2" s="1"/>
  <c r="K380" i="2"/>
  <c r="L380" i="2" s="1"/>
  <c r="K378" i="2"/>
  <c r="L378" i="2" s="1"/>
  <c r="K376" i="2"/>
  <c r="L376" i="2" s="1"/>
  <c r="K374" i="2"/>
  <c r="L374" i="2" s="1"/>
  <c r="K372" i="2"/>
  <c r="L372" i="2" s="1"/>
  <c r="K370" i="2"/>
  <c r="L370" i="2" s="1"/>
  <c r="K368" i="2"/>
  <c r="L368" i="2" s="1"/>
  <c r="K366" i="2"/>
  <c r="L366" i="2" s="1"/>
  <c r="K364" i="2"/>
  <c r="L364" i="2" s="1"/>
  <c r="K362" i="2"/>
  <c r="L362" i="2" s="1"/>
  <c r="K360" i="2"/>
  <c r="L360" i="2" s="1"/>
  <c r="K358" i="2"/>
  <c r="L358" i="2" s="1"/>
  <c r="K356" i="2"/>
  <c r="L356" i="2" s="1"/>
  <c r="K354" i="2"/>
  <c r="L354" i="2" s="1"/>
  <c r="K352" i="2"/>
  <c r="L352" i="2" s="1"/>
  <c r="K350" i="2"/>
  <c r="L350" i="2" s="1"/>
  <c r="K348" i="2"/>
  <c r="L348" i="2" s="1"/>
  <c r="K346" i="2"/>
  <c r="L346" i="2" s="1"/>
  <c r="K344" i="2"/>
  <c r="L344" i="2" s="1"/>
  <c r="K342" i="2"/>
  <c r="L342" i="2" s="1"/>
  <c r="K340" i="2"/>
  <c r="L340" i="2" s="1"/>
  <c r="K338" i="2"/>
  <c r="K336" i="2"/>
  <c r="L336" i="2" s="1"/>
  <c r="K334" i="2"/>
  <c r="L334" i="2" s="1"/>
  <c r="K332" i="2"/>
  <c r="L332" i="2" s="1"/>
  <c r="K330" i="2"/>
  <c r="L330" i="2" s="1"/>
  <c r="K328" i="2"/>
  <c r="L328" i="2" s="1"/>
  <c r="K326" i="2"/>
  <c r="L326" i="2" s="1"/>
  <c r="K324" i="2"/>
  <c r="L324" i="2" s="1"/>
  <c r="K322" i="2"/>
  <c r="L322" i="2" s="1"/>
  <c r="K320" i="2"/>
  <c r="L320" i="2" s="1"/>
  <c r="K318" i="2"/>
  <c r="L318" i="2" s="1"/>
  <c r="K316" i="2"/>
  <c r="L316" i="2" s="1"/>
  <c r="K314" i="2"/>
  <c r="L314" i="2" s="1"/>
  <c r="K312" i="2"/>
  <c r="L312" i="2" s="1"/>
  <c r="K310" i="2"/>
  <c r="L310" i="2" s="1"/>
  <c r="K308" i="2"/>
  <c r="L308" i="2" s="1"/>
  <c r="K306" i="2"/>
  <c r="L306" i="2" s="1"/>
  <c r="K304" i="2"/>
  <c r="L304" i="2" s="1"/>
  <c r="K302" i="2"/>
  <c r="L302" i="2" s="1"/>
  <c r="K300" i="2"/>
  <c r="L300" i="2" s="1"/>
  <c r="K298" i="2"/>
  <c r="L298" i="2" s="1"/>
  <c r="K296" i="2"/>
  <c r="L296" i="2" s="1"/>
  <c r="K294" i="2"/>
  <c r="L294" i="2" s="1"/>
  <c r="K292" i="2"/>
  <c r="L292" i="2" s="1"/>
  <c r="K290" i="2"/>
  <c r="L290" i="2" s="1"/>
  <c r="K288" i="2"/>
  <c r="L288" i="2" s="1"/>
  <c r="K286" i="2"/>
  <c r="L286" i="2" s="1"/>
  <c r="K284" i="2"/>
  <c r="L284" i="2" s="1"/>
  <c r="K282" i="2"/>
  <c r="L282" i="2" s="1"/>
  <c r="K278" i="2"/>
  <c r="L278" i="2" s="1"/>
  <c r="K276" i="2"/>
  <c r="L276" i="2" s="1"/>
  <c r="K464" i="2"/>
  <c r="L464" i="2" s="1"/>
  <c r="L275" i="2"/>
  <c r="O275" i="2" s="1"/>
  <c r="L277" i="2"/>
  <c r="O277" i="2" s="1"/>
  <c r="L279" i="2"/>
  <c r="O279" i="2" s="1"/>
  <c r="L281" i="2"/>
  <c r="O281" i="2" s="1"/>
  <c r="L283" i="2"/>
  <c r="O283" i="2" s="1"/>
  <c r="L285" i="2"/>
  <c r="O285" i="2" s="1"/>
  <c r="L287" i="2"/>
  <c r="O287" i="2" s="1"/>
  <c r="L289" i="2"/>
  <c r="O289" i="2" s="1"/>
  <c r="L291" i="2"/>
  <c r="O291" i="2" s="1"/>
  <c r="L293" i="2"/>
  <c r="O293" i="2" s="1"/>
  <c r="L295" i="2"/>
  <c r="O295" i="2" s="1"/>
  <c r="L297" i="2"/>
  <c r="O297" i="2" s="1"/>
  <c r="L299" i="2"/>
  <c r="O299" i="2" s="1"/>
  <c r="L301" i="2"/>
  <c r="O301" i="2" s="1"/>
  <c r="L303" i="2"/>
  <c r="O303" i="2" s="1"/>
  <c r="L305" i="2"/>
  <c r="O305" i="2" s="1"/>
  <c r="L307" i="2"/>
  <c r="O307" i="2" s="1"/>
  <c r="L309" i="2"/>
  <c r="O309" i="2" s="1"/>
  <c r="L311" i="2"/>
  <c r="O311" i="2" s="1"/>
  <c r="L313" i="2"/>
  <c r="O313" i="2" s="1"/>
  <c r="L315" i="2"/>
  <c r="O315" i="2" s="1"/>
  <c r="L317" i="2"/>
  <c r="O317" i="2" s="1"/>
  <c r="L319" i="2"/>
  <c r="O319" i="2" s="1"/>
  <c r="L321" i="2"/>
  <c r="O321" i="2" s="1"/>
  <c r="L323" i="2"/>
  <c r="O323" i="2" s="1"/>
  <c r="L325" i="2"/>
  <c r="O325" i="2" s="1"/>
  <c r="L327" i="2"/>
  <c r="O327" i="2" s="1"/>
  <c r="L329" i="2"/>
  <c r="O329" i="2" s="1"/>
  <c r="L331" i="2"/>
  <c r="O331" i="2" s="1"/>
  <c r="L333" i="2"/>
  <c r="O333" i="2" s="1"/>
  <c r="L335" i="2"/>
  <c r="O335" i="2" s="1"/>
  <c r="L337" i="2"/>
  <c r="O337" i="2" s="1"/>
  <c r="L338" i="2"/>
  <c r="L339" i="2"/>
  <c r="O339" i="2" s="1"/>
  <c r="L341" i="2"/>
  <c r="O341" i="2" s="1"/>
  <c r="L343" i="2"/>
  <c r="O343" i="2" s="1"/>
  <c r="L345" i="2"/>
  <c r="O345" i="2" s="1"/>
  <c r="L347" i="2"/>
  <c r="O347" i="2" s="1"/>
  <c r="L349" i="2"/>
  <c r="O349" i="2" s="1"/>
  <c r="L351" i="2"/>
  <c r="O351" i="2" s="1"/>
  <c r="L353" i="2"/>
  <c r="O353" i="2" s="1"/>
  <c r="L355" i="2"/>
  <c r="O355" i="2" s="1"/>
  <c r="L357" i="2"/>
  <c r="O357" i="2" s="1"/>
  <c r="L359" i="2"/>
  <c r="O359" i="2" s="1"/>
  <c r="L361" i="2"/>
  <c r="O361" i="2" s="1"/>
  <c r="L363" i="2"/>
  <c r="O363" i="2" s="1"/>
  <c r="L365" i="2"/>
  <c r="O365" i="2" s="1"/>
  <c r="L367" i="2"/>
  <c r="O367" i="2" s="1"/>
  <c r="L369" i="2"/>
  <c r="O369" i="2" s="1"/>
  <c r="L371" i="2"/>
  <c r="O371" i="2" s="1"/>
  <c r="L373" i="2"/>
  <c r="O373" i="2" s="1"/>
  <c r="L375" i="2"/>
  <c r="O375" i="2" s="1"/>
  <c r="L377" i="2"/>
  <c r="O377" i="2" s="1"/>
  <c r="L379" i="2"/>
  <c r="O379" i="2" s="1"/>
  <c r="L381" i="2"/>
  <c r="O381" i="2" s="1"/>
  <c r="L383" i="2"/>
  <c r="O383" i="2" s="1"/>
  <c r="L385" i="2"/>
  <c r="O385" i="2" s="1"/>
  <c r="L387" i="2"/>
  <c r="O387" i="2" s="1"/>
  <c r="L389" i="2"/>
  <c r="O389" i="2" s="1"/>
  <c r="L391" i="2"/>
  <c r="O391" i="2" s="1"/>
  <c r="L393" i="2"/>
  <c r="O393" i="2" s="1"/>
  <c r="L395" i="2"/>
  <c r="O395" i="2" s="1"/>
  <c r="L397" i="2"/>
  <c r="O397" i="2" s="1"/>
  <c r="L399" i="2"/>
  <c r="O399" i="2" s="1"/>
  <c r="L401" i="2"/>
  <c r="O401" i="2" s="1"/>
  <c r="L403" i="2"/>
  <c r="O403" i="2" s="1"/>
  <c r="L405" i="2"/>
  <c r="O405" i="2" s="1"/>
  <c r="L407" i="2"/>
  <c r="O407" i="2" s="1"/>
  <c r="L409" i="2"/>
  <c r="O409" i="2" s="1"/>
  <c r="L411" i="2"/>
  <c r="O411" i="2" s="1"/>
  <c r="L413" i="2"/>
  <c r="O413" i="2" s="1"/>
  <c r="L415" i="2"/>
  <c r="O415" i="2" s="1"/>
  <c r="L417" i="2"/>
  <c r="O417" i="2" s="1"/>
  <c r="L419" i="2"/>
  <c r="O419" i="2" s="1"/>
  <c r="L421" i="2"/>
  <c r="O421" i="2" s="1"/>
  <c r="L423" i="2"/>
  <c r="O423" i="2" s="1"/>
  <c r="L425" i="2"/>
  <c r="O425" i="2" s="1"/>
  <c r="L427" i="2"/>
  <c r="O427" i="2" s="1"/>
  <c r="L429" i="2"/>
  <c r="O429" i="2" s="1"/>
  <c r="L431" i="2"/>
  <c r="O431" i="2" s="1"/>
  <c r="L433" i="2"/>
  <c r="O433" i="2" s="1"/>
  <c r="L435" i="2"/>
  <c r="O435" i="2" s="1"/>
  <c r="L437" i="2"/>
  <c r="O437" i="2" s="1"/>
  <c r="L439" i="2"/>
  <c r="O439" i="2" s="1"/>
  <c r="L441" i="2"/>
  <c r="O441" i="2" s="1"/>
  <c r="L443" i="2"/>
  <c r="O443" i="2" s="1"/>
  <c r="L445" i="2"/>
  <c r="O445" i="2" s="1"/>
  <c r="L447" i="2"/>
  <c r="O447" i="2" s="1"/>
  <c r="L449" i="2"/>
  <c r="O449" i="2" s="1"/>
  <c r="L451" i="2"/>
  <c r="O451" i="2" s="1"/>
  <c r="L453" i="2"/>
  <c r="O453" i="2" s="1"/>
  <c r="L455" i="2"/>
  <c r="O455" i="2" s="1"/>
  <c r="L457" i="2"/>
  <c r="O457" i="2" s="1"/>
  <c r="L459" i="2"/>
  <c r="O459" i="2" s="1"/>
  <c r="L461" i="2"/>
  <c r="O461" i="2" s="1"/>
  <c r="L463" i="2"/>
  <c r="O463" i="2" s="1"/>
  <c r="L465" i="2"/>
  <c r="O465" i="2" s="1"/>
  <c r="K778" i="2" l="1"/>
  <c r="L778" i="2" s="1"/>
  <c r="L549" i="2"/>
  <c r="K777" i="2" l="1"/>
  <c r="L777" i="2" s="1"/>
  <c r="K252" i="2"/>
  <c r="L252" i="2" s="1"/>
  <c r="K254" i="2"/>
  <c r="L254" i="2" s="1"/>
  <c r="L253" i="2"/>
  <c r="O253" i="2" s="1"/>
  <c r="L255" i="2"/>
  <c r="O255" i="2" s="1"/>
  <c r="K231" i="2"/>
  <c r="K230" i="2" s="1"/>
  <c r="L230" i="2" s="1"/>
  <c r="L232" i="2"/>
  <c r="O232" i="2" s="1"/>
  <c r="K213" i="2"/>
  <c r="L213" i="2" s="1"/>
  <c r="L214" i="2"/>
  <c r="O214" i="2" s="1"/>
  <c r="K200" i="2"/>
  <c r="K197" i="2" l="1"/>
  <c r="K196" i="2" s="1"/>
  <c r="K776" i="2"/>
  <c r="L231" i="2"/>
  <c r="K212" i="2"/>
  <c r="L212" i="2" s="1"/>
  <c r="K229" i="2"/>
  <c r="L229" i="2" s="1"/>
  <c r="L776" i="2" l="1"/>
  <c r="L196" i="2"/>
  <c r="L197" i="2"/>
  <c r="L200" i="2"/>
  <c r="L201" i="2"/>
  <c r="O201" i="2" s="1"/>
  <c r="L71" i="2" l="1"/>
  <c r="O71" i="2" s="1"/>
  <c r="K65" i="2" l="1"/>
  <c r="K1539" i="2" l="1"/>
  <c r="L1378" i="2" l="1"/>
  <c r="K36" i="2" l="1"/>
  <c r="K167" i="2"/>
  <c r="K172" i="2"/>
  <c r="L172" i="2" s="1"/>
  <c r="L1490" i="2"/>
  <c r="O1490" i="2" s="1"/>
  <c r="L1489" i="2"/>
  <c r="O1489" i="2" s="1"/>
  <c r="L1488" i="2"/>
  <c r="O1488" i="2" s="1"/>
  <c r="L1476" i="2"/>
  <c r="O1476" i="2" s="1"/>
  <c r="L1475" i="2"/>
  <c r="O1475" i="2" s="1"/>
  <c r="L1380" i="2"/>
  <c r="O1380" i="2" s="1"/>
  <c r="L1363" i="2"/>
  <c r="O1363" i="2" s="1"/>
  <c r="L1281" i="2"/>
  <c r="O1281" i="2" s="1"/>
  <c r="L1022" i="2"/>
  <c r="O1022" i="2" s="1"/>
  <c r="L974" i="2"/>
  <c r="O974" i="2" s="1"/>
  <c r="L857" i="2"/>
  <c r="O857" i="2" s="1"/>
  <c r="L752" i="2"/>
  <c r="O752" i="2" s="1"/>
  <c r="L638" i="2"/>
  <c r="O638" i="2" s="1"/>
  <c r="L532" i="2"/>
  <c r="O532" i="2" s="1"/>
  <c r="L249" i="2"/>
  <c r="O249" i="2" s="1"/>
  <c r="L237" i="2"/>
  <c r="O237" i="2" s="1"/>
  <c r="L168" i="2"/>
  <c r="O168" i="2" s="1"/>
  <c r="L121" i="2"/>
  <c r="O121" i="2" s="1"/>
  <c r="L120" i="2"/>
  <c r="O120" i="2" s="1"/>
  <c r="L119" i="2"/>
  <c r="O119" i="2" s="1"/>
  <c r="L103" i="2"/>
  <c r="O103" i="2" s="1"/>
  <c r="L102" i="2"/>
  <c r="O102" i="2" s="1"/>
  <c r="L78" i="2"/>
  <c r="O78" i="2" s="1"/>
  <c r="L54" i="2"/>
  <c r="O54" i="2" s="1"/>
  <c r="L53" i="2"/>
  <c r="O53" i="2" s="1"/>
  <c r="L52" i="2"/>
  <c r="O52" i="2" s="1"/>
  <c r="L1430" i="2"/>
  <c r="O1430" i="2" s="1"/>
  <c r="L1429" i="2"/>
  <c r="O1429" i="2" s="1"/>
  <c r="L1388" i="2"/>
  <c r="O1388" i="2" s="1"/>
  <c r="L1387" i="2"/>
  <c r="O1387" i="2" s="1"/>
  <c r="L1254" i="2"/>
  <c r="O1254" i="2" s="1"/>
  <c r="L1253" i="2"/>
  <c r="O1253" i="2" s="1"/>
  <c r="L1238" i="2"/>
  <c r="O1238" i="2" s="1"/>
  <c r="L1237" i="2"/>
  <c r="O1237" i="2" s="1"/>
  <c r="L1228" i="2"/>
  <c r="O1228" i="2" s="1"/>
  <c r="L1170" i="2"/>
  <c r="O1170" i="2" s="1"/>
  <c r="L1157" i="2"/>
  <c r="O1157" i="2" s="1"/>
  <c r="L1156" i="2"/>
  <c r="O1156" i="2" s="1"/>
  <c r="L1114" i="2"/>
  <c r="O1114" i="2" s="1"/>
  <c r="L1072" i="2"/>
  <c r="O1072" i="2" s="1"/>
  <c r="L1070" i="2"/>
  <c r="O1070" i="2" s="1"/>
  <c r="L1068" i="2"/>
  <c r="O1068" i="2" s="1"/>
  <c r="L1066" i="2"/>
  <c r="O1066" i="2" s="1"/>
  <c r="L1065" i="2"/>
  <c r="O1065" i="2" s="1"/>
  <c r="L999" i="2"/>
  <c r="O999" i="2" s="1"/>
  <c r="L940" i="2"/>
  <c r="O940" i="2" s="1"/>
  <c r="L939" i="2"/>
  <c r="O939" i="2" s="1"/>
  <c r="L929" i="2"/>
  <c r="O929" i="2" s="1"/>
  <c r="L928" i="2"/>
  <c r="O928" i="2" s="1"/>
  <c r="L827" i="2"/>
  <c r="O827" i="2" s="1"/>
  <c r="L826" i="2"/>
  <c r="O826" i="2" s="1"/>
  <c r="L809" i="2"/>
  <c r="O809" i="2" s="1"/>
  <c r="L808" i="2"/>
  <c r="O808" i="2" s="1"/>
  <c r="L518" i="2"/>
  <c r="O518" i="2" s="1"/>
  <c r="L183" i="2"/>
  <c r="O183" i="2" s="1"/>
  <c r="L182" i="2"/>
  <c r="O182" i="2" s="1"/>
  <c r="L173" i="2"/>
  <c r="O173" i="2" s="1"/>
  <c r="L171" i="2"/>
  <c r="O171" i="2" s="1"/>
  <c r="L113" i="2"/>
  <c r="O113" i="2" s="1"/>
  <c r="L112" i="2"/>
  <c r="O112" i="2" s="1"/>
  <c r="L28" i="2"/>
  <c r="O28" i="2" s="1"/>
  <c r="L27" i="2"/>
  <c r="O27" i="2" s="1"/>
  <c r="K170" i="2"/>
  <c r="L170" i="2" s="1"/>
  <c r="K51" i="2"/>
  <c r="L167" i="2" l="1"/>
  <c r="K166" i="2"/>
  <c r="K637" i="2"/>
  <c r="L637" i="2" s="1"/>
  <c r="L166" i="2" l="1"/>
  <c r="K1538" i="2"/>
  <c r="K101" i="2"/>
  <c r="K100" i="2" l="1"/>
  <c r="L101" i="2"/>
  <c r="L100" i="2" l="1"/>
  <c r="K99" i="2"/>
  <c r="L99" i="2" s="1"/>
  <c r="K181" i="2"/>
  <c r="L181" i="2" s="1"/>
  <c r="K111" i="2"/>
  <c r="L111" i="2" s="1"/>
  <c r="K26" i="2"/>
  <c r="L26" i="2" s="1"/>
  <c r="K825" i="2"/>
  <c r="L825" i="2" s="1"/>
  <c r="K807" i="2"/>
  <c r="L807" i="2" s="1"/>
  <c r="K938" i="2"/>
  <c r="L938" i="2" s="1"/>
  <c r="K927" i="2"/>
  <c r="L927" i="2" s="1"/>
  <c r="K1169" i="2"/>
  <c r="L1169" i="2" s="1"/>
  <c r="K1155" i="2"/>
  <c r="L1155" i="2" s="1"/>
  <c r="K1252" i="2" l="1"/>
  <c r="L1252" i="2" s="1"/>
  <c r="K1236" i="2"/>
  <c r="L1236" i="2" s="1"/>
  <c r="K1428" i="2"/>
  <c r="L1428" i="2" s="1"/>
  <c r="K1386" i="2"/>
  <c r="K1474" i="2"/>
  <c r="K1487" i="2"/>
  <c r="K1486" i="2" s="1"/>
  <c r="K1485" i="2" s="1"/>
  <c r="K1484" i="2" s="1"/>
  <c r="K1483" i="2" s="1"/>
  <c r="L1487" i="2" l="1"/>
  <c r="K1384" i="2"/>
  <c r="L1386" i="2"/>
  <c r="K1473" i="2"/>
  <c r="L1474" i="2"/>
  <c r="K1071" i="2"/>
  <c r="L1071" i="2" s="1"/>
  <c r="K1069" i="2"/>
  <c r="L1069" i="2" s="1"/>
  <c r="K1067" i="2"/>
  <c r="L1067" i="2" s="1"/>
  <c r="K998" i="2"/>
  <c r="K997" i="2" s="1"/>
  <c r="L998" i="2" l="1"/>
  <c r="L997" i="2" l="1"/>
  <c r="H1247" i="2" l="1"/>
  <c r="J1247" i="2" s="1"/>
  <c r="L1247" i="2" s="1"/>
  <c r="O1247" i="2" s="1"/>
  <c r="K118" i="2" l="1"/>
  <c r="L118" i="2" s="1"/>
  <c r="K517" i="2" l="1"/>
  <c r="K1361" i="2"/>
  <c r="K1064" i="2"/>
  <c r="K1063" i="2" s="1"/>
  <c r="K1113" i="2"/>
  <c r="K1112" i="2" s="1"/>
  <c r="K1062" i="2" l="1"/>
  <c r="L1063" i="2"/>
  <c r="L517" i="2"/>
  <c r="K516" i="2"/>
  <c r="K1111" i="2"/>
  <c r="L1111" i="2" s="1"/>
  <c r="L1112" i="2"/>
  <c r="L1113" i="2"/>
  <c r="L1062" i="2"/>
  <c r="L1064" i="2"/>
  <c r="L1361" i="2"/>
  <c r="L1362" i="2"/>
  <c r="K77" i="2"/>
  <c r="J51" i="2"/>
  <c r="L51" i="2" s="1"/>
  <c r="L516" i="2" l="1"/>
  <c r="K515" i="2"/>
  <c r="L1540" i="2"/>
  <c r="K514" i="2" l="1"/>
  <c r="L514" i="2" s="1"/>
  <c r="L515" i="2"/>
  <c r="K1360" i="2" l="1"/>
  <c r="L1360" i="2" s="1"/>
  <c r="K248" i="2"/>
  <c r="L248" i="2" s="1"/>
  <c r="K236" i="2" l="1"/>
  <c r="L236" i="2" s="1"/>
  <c r="L1227" i="2" l="1"/>
  <c r="K1280" i="2" l="1"/>
  <c r="L1280" i="2" s="1"/>
  <c r="K531" i="2" l="1"/>
  <c r="K973" i="2" l="1"/>
  <c r="L973" i="2" s="1"/>
  <c r="K751" i="2" l="1"/>
  <c r="K1021" i="2" l="1"/>
  <c r="K856" i="2"/>
  <c r="L856" i="2" s="1"/>
  <c r="K1530" i="2"/>
  <c r="K1529" i="2" s="1"/>
  <c r="K1525" i="2"/>
  <c r="K1521" i="2"/>
  <c r="K1512" i="2"/>
  <c r="K1507" i="2"/>
  <c r="K1500" i="2"/>
  <c r="K1498" i="2" s="1"/>
  <c r="K1497" i="2" s="1"/>
  <c r="K1477" i="2"/>
  <c r="K1465" i="2"/>
  <c r="K1463" i="2"/>
  <c r="K1461" i="2"/>
  <c r="K1459" i="2"/>
  <c r="K1453" i="2"/>
  <c r="K1452" i="2" s="1"/>
  <c r="K1449" i="2"/>
  <c r="K1448" i="2" s="1"/>
  <c r="K1446" i="2"/>
  <c r="K1445" i="2" s="1"/>
  <c r="K1442" i="2"/>
  <c r="K1441" i="2" s="1"/>
  <c r="K1440" i="2" s="1"/>
  <c r="K1431" i="2"/>
  <c r="K1425" i="2"/>
  <c r="K1418" i="2"/>
  <c r="K1413" i="2"/>
  <c r="K1412" i="2" s="1"/>
  <c r="K1410" i="2"/>
  <c r="K1409" i="2" s="1"/>
  <c r="K1406" i="2"/>
  <c r="K1405" i="2" s="1"/>
  <c r="K1404" i="2" s="1"/>
  <c r="K1401" i="2"/>
  <c r="K1400" i="2" s="1"/>
  <c r="K1399" i="2" s="1"/>
  <c r="K1397" i="2"/>
  <c r="K1395" i="2"/>
  <c r="K1389" i="2"/>
  <c r="K1357" i="2"/>
  <c r="K1355" i="2"/>
  <c r="K1354" i="2" s="1"/>
  <c r="K1352" i="2"/>
  <c r="K1350" i="2"/>
  <c r="K1348" i="2"/>
  <c r="K1346" i="2"/>
  <c r="K1342" i="2"/>
  <c r="K1339" i="2"/>
  <c r="K1337" i="2"/>
  <c r="K1335" i="2"/>
  <c r="K1333" i="2"/>
  <c r="K1331" i="2"/>
  <c r="K1329" i="2"/>
  <c r="K1327" i="2"/>
  <c r="K1325" i="2"/>
  <c r="K1321" i="2"/>
  <c r="K1318" i="2"/>
  <c r="K1307" i="2"/>
  <c r="K1305" i="2"/>
  <c r="K1302" i="2" s="1"/>
  <c r="K1299" i="2"/>
  <c r="K1298" i="2" s="1"/>
  <c r="K1293" i="2"/>
  <c r="K1290" i="2"/>
  <c r="K1286" i="2"/>
  <c r="K1285" i="2" s="1"/>
  <c r="K1284" i="2" s="1"/>
  <c r="K1282" i="2"/>
  <c r="K1279" i="2" s="1"/>
  <c r="K1271" i="2"/>
  <c r="K1270" i="2" s="1"/>
  <c r="K1269" i="2" s="1"/>
  <c r="K1255" i="2"/>
  <c r="K1251" i="2" s="1"/>
  <c r="K1249" i="2"/>
  <c r="K1235" i="2"/>
  <c r="K1225" i="2"/>
  <c r="K1224" i="2" s="1"/>
  <c r="K1223" i="2" s="1"/>
  <c r="K1220" i="2"/>
  <c r="K1218" i="2"/>
  <c r="K1214" i="2"/>
  <c r="K1212" i="2"/>
  <c r="K1210" i="2"/>
  <c r="K1208" i="2"/>
  <c r="K1201" i="2"/>
  <c r="K1200" i="2" s="1"/>
  <c r="K1199" i="2" s="1"/>
  <c r="K1196" i="2"/>
  <c r="K1195" i="2" s="1"/>
  <c r="K1194" i="2" s="1"/>
  <c r="K1191" i="2"/>
  <c r="K1190" i="2" s="1"/>
  <c r="K1187" i="2"/>
  <c r="K1186" i="2" s="1"/>
  <c r="K1185" i="2" s="1"/>
  <c r="K1180" i="2"/>
  <c r="K1178" i="2"/>
  <c r="K1176" i="2"/>
  <c r="K1173" i="2"/>
  <c r="K1168" i="2" s="1"/>
  <c r="K1166" i="2"/>
  <c r="K1164" i="2"/>
  <c r="K1158" i="2"/>
  <c r="K1151" i="2"/>
  <c r="K1147" i="2"/>
  <c r="K1144" i="2"/>
  <c r="K1140" i="2"/>
  <c r="K1137" i="2" s="1"/>
  <c r="K1134" i="2"/>
  <c r="K1133" i="2" s="1"/>
  <c r="K1131" i="2"/>
  <c r="K1128" i="2"/>
  <c r="K1126" i="2"/>
  <c r="K1125" i="2" s="1"/>
  <c r="K1119" i="2"/>
  <c r="K1109" i="2"/>
  <c r="K1108" i="2" s="1"/>
  <c r="K1106" i="2"/>
  <c r="K1104" i="2"/>
  <c r="K1100" i="2"/>
  <c r="K1099" i="2" s="1"/>
  <c r="K1095" i="2"/>
  <c r="K1089" i="2"/>
  <c r="K1060" i="2"/>
  <c r="K1058" i="2"/>
  <c r="K1054" i="2"/>
  <c r="K1050" i="2"/>
  <c r="K1047" i="2"/>
  <c r="K1044" i="2"/>
  <c r="K1042" i="2"/>
  <c r="K1040" i="2"/>
  <c r="K1038" i="2"/>
  <c r="K1034" i="2"/>
  <c r="K1031" i="2"/>
  <c r="K1029" i="2"/>
  <c r="K1025" i="2"/>
  <c r="K1024" i="2" s="1"/>
  <c r="K1023" i="2" s="1"/>
  <c r="K1018" i="2"/>
  <c r="K1014" i="2"/>
  <c r="K1012" i="2"/>
  <c r="K1010" i="2"/>
  <c r="K1008" i="2"/>
  <c r="K995" i="2"/>
  <c r="K994" i="2" s="1"/>
  <c r="K992" i="2"/>
  <c r="K990" i="2"/>
  <c r="K988" i="2"/>
  <c r="K986" i="2"/>
  <c r="K983" i="2"/>
  <c r="K981" i="2"/>
  <c r="K977" i="2"/>
  <c r="K976" i="2" s="1"/>
  <c r="K975" i="2" s="1"/>
  <c r="K968" i="2"/>
  <c r="K961" i="2"/>
  <c r="K953" i="2"/>
  <c r="K947" i="2"/>
  <c r="K941" i="2"/>
  <c r="K937" i="2" s="1"/>
  <c r="K930" i="2"/>
  <c r="K920" i="2"/>
  <c r="K918" i="2"/>
  <c r="K911" i="2"/>
  <c r="K907" i="2"/>
  <c r="K906" i="2" s="1"/>
  <c r="K901" i="2"/>
  <c r="K899" i="2"/>
  <c r="K895" i="2"/>
  <c r="K894" i="2" s="1"/>
  <c r="K889" i="2"/>
  <c r="K888" i="2" s="1"/>
  <c r="K877" i="2"/>
  <c r="K875" i="2"/>
  <c r="K874" i="2" s="1"/>
  <c r="K866" i="2"/>
  <c r="K864" i="2"/>
  <c r="K860" i="2"/>
  <c r="K858" i="2"/>
  <c r="K850" i="2"/>
  <c r="K848" i="2"/>
  <c r="K846" i="2"/>
  <c r="K841" i="2"/>
  <c r="K840" i="2" s="1"/>
  <c r="K834" i="2"/>
  <c r="K833" i="2" s="1"/>
  <c r="K828" i="2"/>
  <c r="K824" i="2" s="1"/>
  <c r="K820" i="2"/>
  <c r="K819" i="2" s="1"/>
  <c r="K817" i="2"/>
  <c r="K810" i="2"/>
  <c r="K801" i="2"/>
  <c r="K800" i="2" s="1"/>
  <c r="K798" i="2"/>
  <c r="K796" i="2"/>
  <c r="K794" i="2"/>
  <c r="K792" i="2"/>
  <c r="K790" i="2"/>
  <c r="K788" i="2"/>
  <c r="K773" i="2"/>
  <c r="K772" i="2" s="1"/>
  <c r="K767" i="2"/>
  <c r="K766" i="2" s="1"/>
  <c r="K765" i="2" s="1"/>
  <c r="K761" i="2"/>
  <c r="K749" i="2"/>
  <c r="K746" i="2"/>
  <c r="K745" i="2" s="1"/>
  <c r="K743" i="2"/>
  <c r="K738" i="2"/>
  <c r="K735" i="2"/>
  <c r="K734" i="2" s="1"/>
  <c r="K729" i="2"/>
  <c r="K728" i="2" s="1"/>
  <c r="K727" i="2" s="1"/>
  <c r="K722" i="2"/>
  <c r="K721" i="2" s="1"/>
  <c r="K719" i="2"/>
  <c r="K718" i="2" s="1"/>
  <c r="K715" i="2"/>
  <c r="K712" i="2"/>
  <c r="K710" i="2"/>
  <c r="K704" i="2"/>
  <c r="K703" i="2" s="1"/>
  <c r="K702" i="2" s="1"/>
  <c r="K699" i="2"/>
  <c r="K698" i="2" s="1"/>
  <c r="K695" i="2"/>
  <c r="K694" i="2" s="1"/>
  <c r="K688" i="2"/>
  <c r="K686" i="2"/>
  <c r="K675" i="2"/>
  <c r="K667" i="2"/>
  <c r="K664" i="2"/>
  <c r="K663" i="2" s="1"/>
  <c r="K654" i="2"/>
  <c r="K652" i="2"/>
  <c r="K650" i="2"/>
  <c r="K645" i="2"/>
  <c r="K643" i="2"/>
  <c r="K641" i="2"/>
  <c r="K639" i="2"/>
  <c r="K635" i="2"/>
  <c r="K633" i="2"/>
  <c r="K630" i="2"/>
  <c r="K628" i="2"/>
  <c r="K626" i="2"/>
  <c r="K624" i="2"/>
  <c r="K622" i="2"/>
  <c r="K545" i="2"/>
  <c r="K529" i="2"/>
  <c r="K525" i="2"/>
  <c r="K524" i="2" s="1"/>
  <c r="K511" i="2"/>
  <c r="K510" i="2" s="1"/>
  <c r="K509" i="2" s="1"/>
  <c r="K504" i="2"/>
  <c r="K503" i="2" s="1"/>
  <c r="K501" i="2"/>
  <c r="K500" i="2" s="1"/>
  <c r="K496" i="2"/>
  <c r="K492" i="2"/>
  <c r="K491" i="2" s="1"/>
  <c r="K489" i="2"/>
  <c r="K488" i="2" s="1"/>
  <c r="K486" i="2"/>
  <c r="K485" i="2" s="1"/>
  <c r="K481" i="2"/>
  <c r="K477" i="2"/>
  <c r="K475" i="2"/>
  <c r="K250" i="2"/>
  <c r="K247" i="2" s="1"/>
  <c r="K246" i="2" s="1"/>
  <c r="K240" i="2"/>
  <c r="K238" i="2"/>
  <c r="K226" i="2"/>
  <c r="K219" i="2"/>
  <c r="K216" i="2"/>
  <c r="K207" i="2"/>
  <c r="K205" i="2"/>
  <c r="K186" i="2"/>
  <c r="K184" i="2"/>
  <c r="K178" i="2"/>
  <c r="K174" i="2"/>
  <c r="K161" i="2"/>
  <c r="K160" i="2" s="1"/>
  <c r="K159" i="2" s="1"/>
  <c r="K156" i="2"/>
  <c r="K155" i="2" s="1"/>
  <c r="K154" i="2" s="1"/>
  <c r="K146" i="2"/>
  <c r="K141" i="2"/>
  <c r="K139" i="2"/>
  <c r="K134" i="2"/>
  <c r="K133" i="2" s="1"/>
  <c r="K129" i="2"/>
  <c r="K126" i="2"/>
  <c r="K122" i="2"/>
  <c r="K114" i="2"/>
  <c r="K110" i="2" s="1"/>
  <c r="K107" i="2"/>
  <c r="K106" i="2" s="1"/>
  <c r="K96" i="2"/>
  <c r="K95" i="2" s="1"/>
  <c r="K94" i="2" s="1"/>
  <c r="K93" i="2" s="1"/>
  <c r="K91" i="2"/>
  <c r="K85" i="2"/>
  <c r="K84" i="2" s="1"/>
  <c r="K82" i="2"/>
  <c r="K80" i="2"/>
  <c r="K74" i="2"/>
  <c r="K55" i="2"/>
  <c r="K46" i="2"/>
  <c r="K45" i="2" s="1"/>
  <c r="K41" i="2"/>
  <c r="K40" i="2" s="1"/>
  <c r="K35" i="2"/>
  <c r="K29" i="2"/>
  <c r="K25" i="2" s="1"/>
  <c r="K18" i="2"/>
  <c r="K17" i="2" s="1"/>
  <c r="K50" i="2" l="1"/>
  <c r="K169" i="2"/>
  <c r="K1506" i="2"/>
  <c r="K1505" i="2" s="1"/>
  <c r="K1504" i="2" s="1"/>
  <c r="K617" i="2"/>
  <c r="K1154" i="2"/>
  <c r="K117" i="2"/>
  <c r="K105" i="2" s="1"/>
  <c r="K1033" i="2"/>
  <c r="K1053" i="2"/>
  <c r="K1052" i="2" s="1"/>
  <c r="K534" i="2"/>
  <c r="K1020" i="2"/>
  <c r="L1020" i="2" s="1"/>
  <c r="L1021" i="2"/>
  <c r="K180" i="2"/>
  <c r="K806" i="2"/>
  <c r="K926" i="2"/>
  <c r="K925" i="2" s="1"/>
  <c r="K924" i="2" s="1"/>
  <c r="K49" i="2"/>
  <c r="K48" i="2" s="1"/>
  <c r="K235" i="2"/>
  <c r="K234" i="2" s="1"/>
  <c r="K233" i="2" s="1"/>
  <c r="K228" i="2" s="1"/>
  <c r="K1317" i="2"/>
  <c r="K1289" i="2"/>
  <c r="K1288" i="2" s="1"/>
  <c r="K845" i="2"/>
  <c r="K839" i="2" s="1"/>
  <c r="K1088" i="2"/>
  <c r="K1143" i="2"/>
  <c r="K1136" i="2" s="1"/>
  <c r="K685" i="2"/>
  <c r="K684" i="2" s="1"/>
  <c r="K683" i="2" s="1"/>
  <c r="K678" i="2" s="1"/>
  <c r="K787" i="2"/>
  <c r="K786" i="2" s="1"/>
  <c r="K873" i="2"/>
  <c r="K872" i="2" s="1"/>
  <c r="K1007" i="2"/>
  <c r="K1028" i="2"/>
  <c r="K662" i="2"/>
  <c r="K661" i="2" s="1"/>
  <c r="K967" i="2"/>
  <c r="K966" i="2" s="1"/>
  <c r="K980" i="2"/>
  <c r="K709" i="2"/>
  <c r="K898" i="2"/>
  <c r="K893" i="2" s="1"/>
  <c r="K1103" i="2"/>
  <c r="K1102" i="2" s="1"/>
  <c r="K1245" i="2"/>
  <c r="K1234" i="2" s="1"/>
  <c r="K917" i="2"/>
  <c r="K916" i="2" s="1"/>
  <c r="K915" i="2" s="1"/>
  <c r="K484" i="2"/>
  <c r="K985" i="2"/>
  <c r="K1345" i="2"/>
  <c r="K1124" i="2"/>
  <c r="K1175" i="2"/>
  <c r="K1046" i="2"/>
  <c r="K742" i="2"/>
  <c r="K952" i="2"/>
  <c r="K951" i="2"/>
  <c r="K950" i="2" s="1"/>
  <c r="K949" i="2" s="1"/>
  <c r="K225" i="2"/>
  <c r="K224" i="2" s="1"/>
  <c r="K223" i="2" s="1"/>
  <c r="K90" i="2"/>
  <c r="K89" i="2" s="1"/>
  <c r="K528" i="2"/>
  <c r="K527" i="2" s="1"/>
  <c r="K714" i="2"/>
  <c r="K215" i="2"/>
  <c r="K211" i="2" s="1"/>
  <c r="K674" i="2"/>
  <c r="K204" i="2"/>
  <c r="K203" i="2" s="1"/>
  <c r="K1297" i="2"/>
  <c r="K1296" i="2" s="1"/>
  <c r="K733" i="2"/>
  <c r="K960" i="2"/>
  <c r="K959" i="2" s="1"/>
  <c r="K958" i="2" s="1"/>
  <c r="K1087" i="2"/>
  <c r="K1324" i="2"/>
  <c r="K1427" i="2"/>
  <c r="K1421" i="2" s="1"/>
  <c r="K1207" i="2"/>
  <c r="K1206" i="2" s="1"/>
  <c r="K1417" i="2"/>
  <c r="K1416" i="2" s="1"/>
  <c r="K1415" i="2" s="1"/>
  <c r="K1472" i="2"/>
  <c r="K132" i="2"/>
  <c r="K44" i="2"/>
  <c r="K499" i="2"/>
  <c r="K24" i="2"/>
  <c r="K39" i="2"/>
  <c r="K34" i="2"/>
  <c r="K153" i="2"/>
  <c r="K508" i="2"/>
  <c r="K138" i="2"/>
  <c r="K145" i="2"/>
  <c r="K479" i="2"/>
  <c r="K468" i="2" s="1"/>
  <c r="K495" i="2"/>
  <c r="K523" i="2"/>
  <c r="K764" i="2"/>
  <c r="K701" i="2"/>
  <c r="K717" i="2"/>
  <c r="K832" i="2"/>
  <c r="K905" i="2"/>
  <c r="K726" i="2"/>
  <c r="K887" i="2"/>
  <c r="K946" i="2"/>
  <c r="K936" i="2" s="1"/>
  <c r="K693" i="2"/>
  <c r="K649" i="2"/>
  <c r="K697" i="2"/>
  <c r="K748" i="2"/>
  <c r="K760" i="2"/>
  <c r="K771" i="2"/>
  <c r="K862" i="2"/>
  <c r="K855" i="2" s="1"/>
  <c r="K1193" i="2"/>
  <c r="K1268" i="2"/>
  <c r="K1403" i="2"/>
  <c r="K1528" i="2"/>
  <c r="K1408" i="2"/>
  <c r="K1222" i="2"/>
  <c r="K1278" i="2"/>
  <c r="K1017" i="2"/>
  <c r="K1098" i="2"/>
  <c r="K1118" i="2"/>
  <c r="K1150" i="2"/>
  <c r="K1189" i="2"/>
  <c r="K1217" i="2"/>
  <c r="K1385" i="2"/>
  <c r="K1444" i="2"/>
  <c r="K1451" i="2"/>
  <c r="K1524" i="2"/>
  <c r="K1467" i="2"/>
  <c r="I948" i="2"/>
  <c r="I634" i="2"/>
  <c r="I480" i="2"/>
  <c r="I131" i="2"/>
  <c r="I72" i="2"/>
  <c r="I1540" i="2" s="1"/>
  <c r="I864" i="2"/>
  <c r="J864" i="2" s="1"/>
  <c r="L864" i="2" s="1"/>
  <c r="J865" i="2"/>
  <c r="L865" i="2" s="1"/>
  <c r="O865" i="2" s="1"/>
  <c r="I622" i="2"/>
  <c r="J622" i="2" s="1"/>
  <c r="L622" i="2" s="1"/>
  <c r="J623" i="2"/>
  <c r="L623" i="2" s="1"/>
  <c r="O623" i="2" s="1"/>
  <c r="I545" i="2"/>
  <c r="I535" i="2" s="1"/>
  <c r="J546" i="2"/>
  <c r="L546" i="2" s="1"/>
  <c r="O546" i="2" s="1"/>
  <c r="I250" i="2"/>
  <c r="J250" i="2" s="1"/>
  <c r="L250" i="2" s="1"/>
  <c r="J251" i="2"/>
  <c r="L251" i="2" s="1"/>
  <c r="O251" i="2" s="1"/>
  <c r="I219" i="2"/>
  <c r="J219" i="2" s="1"/>
  <c r="L219" i="2" s="1"/>
  <c r="J220" i="2"/>
  <c r="L220" i="2" s="1"/>
  <c r="O220" i="2" s="1"/>
  <c r="J73" i="2"/>
  <c r="L73" i="2" s="1"/>
  <c r="O73" i="2" s="1"/>
  <c r="I46" i="2"/>
  <c r="I45" i="2" s="1"/>
  <c r="J47" i="2"/>
  <c r="L47" i="2" s="1"/>
  <c r="O47" i="2" s="1"/>
  <c r="K1153" i="2" l="1"/>
  <c r="K165" i="2"/>
  <c r="K164" i="2" s="1"/>
  <c r="K163" i="2" s="1"/>
  <c r="I65" i="2"/>
  <c r="K1316" i="2"/>
  <c r="K1315" i="2" s="1"/>
  <c r="K979" i="2"/>
  <c r="K965" i="2" s="1"/>
  <c r="K964" i="2" s="1"/>
  <c r="K1006" i="2"/>
  <c r="K708" i="2"/>
  <c r="K707" i="2" s="1"/>
  <c r="K1027" i="2"/>
  <c r="K673" i="2"/>
  <c r="K672" i="2" s="1"/>
  <c r="K910" i="2"/>
  <c r="K909" i="2" s="1"/>
  <c r="K1523" i="2"/>
  <c r="K1216" i="2"/>
  <c r="K1149" i="2"/>
  <c r="K1123" i="2" s="1"/>
  <c r="K1267" i="2"/>
  <c r="K770" i="2"/>
  <c r="K648" i="2"/>
  <c r="K785" i="2"/>
  <c r="K616" i="2"/>
  <c r="K615" i="2" s="1"/>
  <c r="K725" i="2"/>
  <c r="K904" i="2"/>
  <c r="K763" i="2"/>
  <c r="K522" i="2"/>
  <c r="K144" i="2"/>
  <c r="K1458" i="2"/>
  <c r="K1527" i="2"/>
  <c r="K886" i="2"/>
  <c r="K892" i="2"/>
  <c r="K494" i="2"/>
  <c r="K507" i="2"/>
  <c r="K33" i="2"/>
  <c r="K1117" i="2"/>
  <c r="K1277" i="2"/>
  <c r="K838" i="2"/>
  <c r="K805" i="2"/>
  <c r="K759" i="2"/>
  <c r="K871" i="2"/>
  <c r="K692" i="2"/>
  <c r="K152" i="2"/>
  <c r="K222" i="2"/>
  <c r="K104" i="2"/>
  <c r="K98" i="2" s="1"/>
  <c r="K1471" i="2"/>
  <c r="K1420" i="2"/>
  <c r="K1233" i="2"/>
  <c r="K1086" i="2"/>
  <c r="K1085" i="2" s="1"/>
  <c r="K737" i="2"/>
  <c r="K935" i="2"/>
  <c r="K957" i="2"/>
  <c r="K16" i="2"/>
  <c r="K498" i="2"/>
  <c r="K202" i="2"/>
  <c r="K195" i="2" s="1"/>
  <c r="I247" i="2"/>
  <c r="I246" i="2" s="1"/>
  <c r="J246" i="2" s="1"/>
  <c r="L246" i="2" s="1"/>
  <c r="I534" i="2"/>
  <c r="J534" i="2" s="1"/>
  <c r="L534" i="2" s="1"/>
  <c r="J535" i="2"/>
  <c r="L535" i="2" s="1"/>
  <c r="J545" i="2"/>
  <c r="L545" i="2" s="1"/>
  <c r="I44" i="2"/>
  <c r="J44" i="2" s="1"/>
  <c r="L44" i="2" s="1"/>
  <c r="J45" i="2"/>
  <c r="L45" i="2" s="1"/>
  <c r="J46" i="2"/>
  <c r="L46" i="2" s="1"/>
  <c r="K32" i="2" l="1"/>
  <c r="J247" i="2"/>
  <c r="L247" i="2" s="1"/>
  <c r="K1005" i="2"/>
  <c r="K1004" i="2" s="1"/>
  <c r="K467" i="2"/>
  <c r="K15" i="2"/>
  <c r="K956" i="2"/>
  <c r="K732" i="2"/>
  <c r="K691" i="2"/>
  <c r="K671" i="2"/>
  <c r="K758" i="2"/>
  <c r="K837" i="2"/>
  <c r="K1383" i="2"/>
  <c r="K483" i="2"/>
  <c r="K885" i="2"/>
  <c r="K1232" i="2"/>
  <c r="K1470" i="2"/>
  <c r="K854" i="2"/>
  <c r="K1457" i="2"/>
  <c r="K923" i="2"/>
  <c r="K903" i="2"/>
  <c r="K769" i="2"/>
  <c r="K1205" i="2"/>
  <c r="K1204" i="2" s="1"/>
  <c r="K1203" i="2" s="1"/>
  <c r="K706" i="2"/>
  <c r="K804" i="2"/>
  <c r="K1276" i="2"/>
  <c r="K891" i="2"/>
  <c r="K1482" i="2"/>
  <c r="K143" i="2"/>
  <c r="K677" i="2"/>
  <c r="K784" i="2"/>
  <c r="K647" i="2"/>
  <c r="I1469" i="2"/>
  <c r="K731" i="2" l="1"/>
  <c r="K724" i="2" s="1"/>
  <c r="K521" i="2"/>
  <c r="K506" i="2" s="1"/>
  <c r="K1503" i="2"/>
  <c r="K1275" i="2"/>
  <c r="K803" i="2"/>
  <c r="K922" i="2"/>
  <c r="K1456" i="2"/>
  <c r="K23" i="2"/>
  <c r="K690" i="2"/>
  <c r="K466" i="2"/>
  <c r="K14" i="2"/>
  <c r="K1122" i="2"/>
  <c r="K151" i="2"/>
  <c r="K884" i="2"/>
  <c r="K853" i="2"/>
  <c r="K1231" i="2"/>
  <c r="K1314" i="2"/>
  <c r="I75" i="2"/>
  <c r="K783" i="2" l="1"/>
  <c r="K852" i="2"/>
  <c r="K836" i="2" s="1"/>
  <c r="K963" i="2"/>
  <c r="K1455" i="2"/>
  <c r="K1274" i="2" s="1"/>
  <c r="K245" i="2"/>
  <c r="K221" i="2" s="1"/>
  <c r="K1502" i="2"/>
  <c r="J243" i="2"/>
  <c r="L243" i="2" s="1"/>
  <c r="O243" i="2" s="1"/>
  <c r="J244" i="2"/>
  <c r="L244" i="2" s="1"/>
  <c r="O244" i="2" s="1"/>
  <c r="I240" i="2"/>
  <c r="K775" i="2" l="1"/>
  <c r="K1481" i="2"/>
  <c r="K955" i="2"/>
  <c r="I1292" i="2"/>
  <c r="J1292" i="2" s="1"/>
  <c r="L1292" i="2" s="1"/>
  <c r="O1292" i="2" s="1"/>
  <c r="I1291" i="2"/>
  <c r="I1539" i="2" s="1"/>
  <c r="I1538" i="2" s="1"/>
  <c r="K22" i="2" l="1"/>
  <c r="I1290" i="2"/>
  <c r="J1290" i="2" s="1"/>
  <c r="L1290" i="2" s="1"/>
  <c r="J1291" i="2"/>
  <c r="L1291" i="2" s="1"/>
  <c r="O1291" i="2" s="1"/>
  <c r="F1507" i="2"/>
  <c r="F1521" i="2"/>
  <c r="H1492" i="2"/>
  <c r="J1492" i="2" s="1"/>
  <c r="L1492" i="2" s="1"/>
  <c r="O1492" i="2" s="1"/>
  <c r="H1493" i="2"/>
  <c r="J1493" i="2" s="1"/>
  <c r="L1493" i="2" s="1"/>
  <c r="O1493" i="2" s="1"/>
  <c r="H1494" i="2"/>
  <c r="J1494" i="2" s="1"/>
  <c r="L1494" i="2" s="1"/>
  <c r="O1494" i="2" s="1"/>
  <c r="H1496" i="2"/>
  <c r="J1496" i="2" s="1"/>
  <c r="L1496" i="2" s="1"/>
  <c r="O1496" i="2" s="1"/>
  <c r="H1499" i="2"/>
  <c r="J1499" i="2" s="1"/>
  <c r="L1499" i="2" s="1"/>
  <c r="O1499" i="2" s="1"/>
  <c r="H1501" i="2"/>
  <c r="J1501" i="2" s="1"/>
  <c r="L1501" i="2" s="1"/>
  <c r="O1501" i="2" s="1"/>
  <c r="H1508" i="2"/>
  <c r="J1508" i="2" s="1"/>
  <c r="L1508" i="2" s="1"/>
  <c r="O1508" i="2" s="1"/>
  <c r="H1510" i="2"/>
  <c r="J1510" i="2" s="1"/>
  <c r="L1510" i="2" s="1"/>
  <c r="O1510" i="2" s="1"/>
  <c r="H1513" i="2"/>
  <c r="J1513" i="2" s="1"/>
  <c r="L1513" i="2" s="1"/>
  <c r="O1513" i="2" s="1"/>
  <c r="H1514" i="2"/>
  <c r="J1514" i="2" s="1"/>
  <c r="L1514" i="2" s="1"/>
  <c r="O1514" i="2" s="1"/>
  <c r="H1515" i="2"/>
  <c r="J1515" i="2" s="1"/>
  <c r="L1515" i="2" s="1"/>
  <c r="O1515" i="2" s="1"/>
  <c r="H1518" i="2"/>
  <c r="J1518" i="2" s="1"/>
  <c r="L1518" i="2" s="1"/>
  <c r="O1518" i="2" s="1"/>
  <c r="H1522" i="2"/>
  <c r="J1522" i="2" s="1"/>
  <c r="L1522" i="2" s="1"/>
  <c r="O1522" i="2" s="1"/>
  <c r="H1526" i="2"/>
  <c r="J1526" i="2" s="1"/>
  <c r="L1526" i="2" s="1"/>
  <c r="O1526" i="2" s="1"/>
  <c r="H1531" i="2"/>
  <c r="J1531" i="2" s="1"/>
  <c r="L1531" i="2" s="1"/>
  <c r="O1531" i="2" s="1"/>
  <c r="H1532" i="2"/>
  <c r="J1532" i="2" s="1"/>
  <c r="L1532" i="2" s="1"/>
  <c r="O1532" i="2" s="1"/>
  <c r="H1533" i="2"/>
  <c r="J1533" i="2" s="1"/>
  <c r="L1533" i="2" s="1"/>
  <c r="O1533" i="2" s="1"/>
  <c r="H1478" i="2"/>
  <c r="J1478" i="2" s="1"/>
  <c r="L1478" i="2" s="1"/>
  <c r="O1478" i="2" s="1"/>
  <c r="H1479" i="2"/>
  <c r="J1479" i="2" s="1"/>
  <c r="L1479" i="2" s="1"/>
  <c r="O1479" i="2" s="1"/>
  <c r="H1480" i="2"/>
  <c r="H1283" i="2"/>
  <c r="J1283" i="2" s="1"/>
  <c r="L1283" i="2" s="1"/>
  <c r="O1283" i="2" s="1"/>
  <c r="H1287" i="2"/>
  <c r="J1287" i="2" s="1"/>
  <c r="L1287" i="2" s="1"/>
  <c r="O1287" i="2" s="1"/>
  <c r="H1294" i="2"/>
  <c r="J1294" i="2" s="1"/>
  <c r="L1294" i="2" s="1"/>
  <c r="O1294" i="2" s="1"/>
  <c r="H1295" i="2"/>
  <c r="J1295" i="2" s="1"/>
  <c r="L1295" i="2" s="1"/>
  <c r="O1295" i="2" s="1"/>
  <c r="H1300" i="2"/>
  <c r="J1300" i="2" s="1"/>
  <c r="L1300" i="2" s="1"/>
  <c r="O1300" i="2" s="1"/>
  <c r="H1301" i="2"/>
  <c r="J1301" i="2" s="1"/>
  <c r="L1301" i="2" s="1"/>
  <c r="O1301" i="2" s="1"/>
  <c r="H1306" i="2"/>
  <c r="J1306" i="2" s="1"/>
  <c r="L1306" i="2" s="1"/>
  <c r="O1306" i="2" s="1"/>
  <c r="H1308" i="2"/>
  <c r="J1308" i="2" s="1"/>
  <c r="L1308" i="2" s="1"/>
  <c r="O1308" i="2" s="1"/>
  <c r="H1309" i="2"/>
  <c r="J1309" i="2" s="1"/>
  <c r="L1309" i="2" s="1"/>
  <c r="O1309" i="2" s="1"/>
  <c r="H1319" i="2"/>
  <c r="J1319" i="2" s="1"/>
  <c r="L1319" i="2" s="1"/>
  <c r="O1319" i="2" s="1"/>
  <c r="H1320" i="2"/>
  <c r="J1320" i="2" s="1"/>
  <c r="L1320" i="2" s="1"/>
  <c r="O1320" i="2" s="1"/>
  <c r="H1322" i="2"/>
  <c r="J1322" i="2" s="1"/>
  <c r="L1322" i="2" s="1"/>
  <c r="O1322" i="2" s="1"/>
  <c r="H1323" i="2"/>
  <c r="J1323" i="2" s="1"/>
  <c r="L1323" i="2" s="1"/>
  <c r="O1323" i="2" s="1"/>
  <c r="H1326" i="2"/>
  <c r="J1326" i="2" s="1"/>
  <c r="L1326" i="2" s="1"/>
  <c r="O1326" i="2" s="1"/>
  <c r="H1328" i="2"/>
  <c r="J1328" i="2" s="1"/>
  <c r="L1328" i="2" s="1"/>
  <c r="O1328" i="2" s="1"/>
  <c r="H1330" i="2"/>
  <c r="J1330" i="2" s="1"/>
  <c r="L1330" i="2" s="1"/>
  <c r="O1330" i="2" s="1"/>
  <c r="H1332" i="2"/>
  <c r="J1332" i="2" s="1"/>
  <c r="L1332" i="2" s="1"/>
  <c r="O1332" i="2" s="1"/>
  <c r="H1334" i="2"/>
  <c r="J1334" i="2" s="1"/>
  <c r="L1334" i="2" s="1"/>
  <c r="O1334" i="2" s="1"/>
  <c r="H1336" i="2"/>
  <c r="J1336" i="2" s="1"/>
  <c r="L1336" i="2" s="1"/>
  <c r="O1336" i="2" s="1"/>
  <c r="H1338" i="2"/>
  <c r="J1338" i="2" s="1"/>
  <c r="L1338" i="2" s="1"/>
  <c r="O1338" i="2" s="1"/>
  <c r="H1340" i="2"/>
  <c r="J1340" i="2" s="1"/>
  <c r="L1340" i="2" s="1"/>
  <c r="O1340" i="2" s="1"/>
  <c r="H1341" i="2"/>
  <c r="J1341" i="2" s="1"/>
  <c r="L1341" i="2" s="1"/>
  <c r="O1341" i="2" s="1"/>
  <c r="H1343" i="2"/>
  <c r="J1343" i="2" s="1"/>
  <c r="L1343" i="2" s="1"/>
  <c r="O1343" i="2" s="1"/>
  <c r="H1344" i="2"/>
  <c r="J1344" i="2" s="1"/>
  <c r="L1344" i="2" s="1"/>
  <c r="O1344" i="2" s="1"/>
  <c r="H1347" i="2"/>
  <c r="J1347" i="2" s="1"/>
  <c r="L1347" i="2" s="1"/>
  <c r="O1347" i="2" s="1"/>
  <c r="H1349" i="2"/>
  <c r="J1349" i="2" s="1"/>
  <c r="L1349" i="2" s="1"/>
  <c r="O1349" i="2" s="1"/>
  <c r="H1351" i="2"/>
  <c r="J1351" i="2" s="1"/>
  <c r="L1351" i="2" s="1"/>
  <c r="O1351" i="2" s="1"/>
  <c r="H1353" i="2"/>
  <c r="J1353" i="2" s="1"/>
  <c r="L1353" i="2" s="1"/>
  <c r="O1353" i="2" s="1"/>
  <c r="H1356" i="2"/>
  <c r="J1356" i="2" s="1"/>
  <c r="L1356" i="2" s="1"/>
  <c r="O1356" i="2" s="1"/>
  <c r="H1358" i="2"/>
  <c r="J1358" i="2" s="1"/>
  <c r="L1358" i="2" s="1"/>
  <c r="O1358" i="2" s="1"/>
  <c r="H1359" i="2"/>
  <c r="J1359" i="2" s="1"/>
  <c r="L1359" i="2" s="1"/>
  <c r="O1359" i="2" s="1"/>
  <c r="H1390" i="2"/>
  <c r="J1390" i="2" s="1"/>
  <c r="L1390" i="2" s="1"/>
  <c r="O1390" i="2" s="1"/>
  <c r="H1391" i="2"/>
  <c r="J1391" i="2" s="1"/>
  <c r="L1391" i="2" s="1"/>
  <c r="O1391" i="2" s="1"/>
  <c r="H1392" i="2"/>
  <c r="J1392" i="2" s="1"/>
  <c r="L1392" i="2" s="1"/>
  <c r="O1392" i="2" s="1"/>
  <c r="H1393" i="2"/>
  <c r="J1393" i="2" s="1"/>
  <c r="L1393" i="2" s="1"/>
  <c r="O1393" i="2" s="1"/>
  <c r="H1394" i="2"/>
  <c r="J1394" i="2" s="1"/>
  <c r="L1394" i="2" s="1"/>
  <c r="O1394" i="2" s="1"/>
  <c r="H1396" i="2"/>
  <c r="J1396" i="2" s="1"/>
  <c r="L1396" i="2" s="1"/>
  <c r="O1396" i="2" s="1"/>
  <c r="H1398" i="2"/>
  <c r="J1398" i="2" s="1"/>
  <c r="L1398" i="2" s="1"/>
  <c r="O1398" i="2" s="1"/>
  <c r="H1402" i="2"/>
  <c r="J1402" i="2" s="1"/>
  <c r="L1402" i="2" s="1"/>
  <c r="O1402" i="2" s="1"/>
  <c r="H1407" i="2"/>
  <c r="J1407" i="2" s="1"/>
  <c r="L1407" i="2" s="1"/>
  <c r="O1407" i="2" s="1"/>
  <c r="H1411" i="2"/>
  <c r="J1411" i="2" s="1"/>
  <c r="L1411" i="2" s="1"/>
  <c r="O1411" i="2" s="1"/>
  <c r="H1414" i="2"/>
  <c r="J1414" i="2" s="1"/>
  <c r="L1414" i="2" s="1"/>
  <c r="O1414" i="2" s="1"/>
  <c r="H1419" i="2"/>
  <c r="J1419" i="2" s="1"/>
  <c r="L1419" i="2" s="1"/>
  <c r="O1419" i="2" s="1"/>
  <c r="H1426" i="2"/>
  <c r="J1426" i="2" s="1"/>
  <c r="L1426" i="2" s="1"/>
  <c r="O1426" i="2" s="1"/>
  <c r="H1432" i="2"/>
  <c r="J1432" i="2" s="1"/>
  <c r="L1432" i="2" s="1"/>
  <c r="O1432" i="2" s="1"/>
  <c r="H1433" i="2"/>
  <c r="J1433" i="2" s="1"/>
  <c r="L1433" i="2" s="1"/>
  <c r="O1433" i="2" s="1"/>
  <c r="H1435" i="2"/>
  <c r="J1435" i="2" s="1"/>
  <c r="L1435" i="2" s="1"/>
  <c r="O1435" i="2" s="1"/>
  <c r="H1436" i="2"/>
  <c r="J1436" i="2" s="1"/>
  <c r="L1436" i="2" s="1"/>
  <c r="O1436" i="2" s="1"/>
  <c r="H1438" i="2"/>
  <c r="J1438" i="2" s="1"/>
  <c r="L1438" i="2" s="1"/>
  <c r="O1438" i="2" s="1"/>
  <c r="H1439" i="2"/>
  <c r="J1439" i="2" s="1"/>
  <c r="L1439" i="2" s="1"/>
  <c r="O1439" i="2" s="1"/>
  <c r="H1443" i="2"/>
  <c r="J1443" i="2" s="1"/>
  <c r="L1443" i="2" s="1"/>
  <c r="O1443" i="2" s="1"/>
  <c r="H1447" i="2"/>
  <c r="J1447" i="2" s="1"/>
  <c r="L1447" i="2" s="1"/>
  <c r="O1447" i="2" s="1"/>
  <c r="H1450" i="2"/>
  <c r="J1450" i="2" s="1"/>
  <c r="L1450" i="2" s="1"/>
  <c r="O1450" i="2" s="1"/>
  <c r="H1454" i="2"/>
  <c r="J1454" i="2" s="1"/>
  <c r="L1454" i="2" s="1"/>
  <c r="O1454" i="2" s="1"/>
  <c r="H1460" i="2"/>
  <c r="J1460" i="2" s="1"/>
  <c r="L1460" i="2" s="1"/>
  <c r="O1460" i="2" s="1"/>
  <c r="H1462" i="2"/>
  <c r="J1462" i="2" s="1"/>
  <c r="L1462" i="2" s="1"/>
  <c r="O1462" i="2" s="1"/>
  <c r="H1464" i="2"/>
  <c r="J1464" i="2" s="1"/>
  <c r="L1464" i="2" s="1"/>
  <c r="O1464" i="2" s="1"/>
  <c r="H1466" i="2"/>
  <c r="J1466" i="2" s="1"/>
  <c r="L1466" i="2" s="1"/>
  <c r="O1466" i="2" s="1"/>
  <c r="H1468" i="2"/>
  <c r="J1468" i="2" s="1"/>
  <c r="L1468" i="2" s="1"/>
  <c r="O1468" i="2" s="1"/>
  <c r="H1469" i="2"/>
  <c r="J1469" i="2" s="1"/>
  <c r="L1469" i="2" s="1"/>
  <c r="O1469" i="2" s="1"/>
  <c r="H1240" i="2"/>
  <c r="J1240" i="2" s="1"/>
  <c r="L1240" i="2" s="1"/>
  <c r="O1240" i="2" s="1"/>
  <c r="H1242" i="2"/>
  <c r="J1242" i="2" s="1"/>
  <c r="L1242" i="2" s="1"/>
  <c r="O1242" i="2" s="1"/>
  <c r="H1243" i="2"/>
  <c r="J1243" i="2" s="1"/>
  <c r="L1243" i="2" s="1"/>
  <c r="O1243" i="2" s="1"/>
  <c r="H1244" i="2"/>
  <c r="J1244" i="2" s="1"/>
  <c r="L1244" i="2" s="1"/>
  <c r="O1244" i="2" s="1"/>
  <c r="H1248" i="2"/>
  <c r="J1248" i="2" s="1"/>
  <c r="L1248" i="2" s="1"/>
  <c r="O1248" i="2" s="1"/>
  <c r="H1250" i="2"/>
  <c r="J1250" i="2" s="1"/>
  <c r="L1250" i="2" s="1"/>
  <c r="O1250" i="2" s="1"/>
  <c r="H1256" i="2"/>
  <c r="J1256" i="2" s="1"/>
  <c r="L1256" i="2" s="1"/>
  <c r="O1256" i="2" s="1"/>
  <c r="H1257" i="2"/>
  <c r="J1257" i="2" s="1"/>
  <c r="L1257" i="2" s="1"/>
  <c r="O1257" i="2" s="1"/>
  <c r="H1258" i="2"/>
  <c r="J1258" i="2" s="1"/>
  <c r="L1258" i="2" s="1"/>
  <c r="O1258" i="2" s="1"/>
  <c r="H1259" i="2"/>
  <c r="J1259" i="2" s="1"/>
  <c r="L1259" i="2" s="1"/>
  <c r="O1259" i="2" s="1"/>
  <c r="H1260" i="2"/>
  <c r="J1260" i="2" s="1"/>
  <c r="L1260" i="2" s="1"/>
  <c r="O1260" i="2" s="1"/>
  <c r="H1272" i="2"/>
  <c r="J1272" i="2" s="1"/>
  <c r="L1272" i="2" s="1"/>
  <c r="O1272" i="2" s="1"/>
  <c r="H1273" i="2"/>
  <c r="J1273" i="2" s="1"/>
  <c r="L1273" i="2" s="1"/>
  <c r="O1273" i="2" s="1"/>
  <c r="H962" i="2"/>
  <c r="J962" i="2" s="1"/>
  <c r="L962" i="2" s="1"/>
  <c r="O962" i="2" s="1"/>
  <c r="H969" i="2"/>
  <c r="J969" i="2" s="1"/>
  <c r="L969" i="2" s="1"/>
  <c r="O969" i="2" s="1"/>
  <c r="H971" i="2"/>
  <c r="J971" i="2" s="1"/>
  <c r="L971" i="2" s="1"/>
  <c r="O971" i="2" s="1"/>
  <c r="H978" i="2"/>
  <c r="J978" i="2" s="1"/>
  <c r="L978" i="2" s="1"/>
  <c r="O978" i="2" s="1"/>
  <c r="H982" i="2"/>
  <c r="J982" i="2" s="1"/>
  <c r="L982" i="2" s="1"/>
  <c r="O982" i="2" s="1"/>
  <c r="H984" i="2"/>
  <c r="J984" i="2" s="1"/>
  <c r="L984" i="2" s="1"/>
  <c r="O984" i="2" s="1"/>
  <c r="H987" i="2"/>
  <c r="J987" i="2" s="1"/>
  <c r="L987" i="2" s="1"/>
  <c r="O987" i="2" s="1"/>
  <c r="H989" i="2"/>
  <c r="J989" i="2" s="1"/>
  <c r="L989" i="2" s="1"/>
  <c r="O989" i="2" s="1"/>
  <c r="H991" i="2"/>
  <c r="J991" i="2" s="1"/>
  <c r="L991" i="2" s="1"/>
  <c r="O991" i="2" s="1"/>
  <c r="H993" i="2"/>
  <c r="J993" i="2" s="1"/>
  <c r="L993" i="2" s="1"/>
  <c r="O993" i="2" s="1"/>
  <c r="H996" i="2"/>
  <c r="J996" i="2" s="1"/>
  <c r="L996" i="2" s="1"/>
  <c r="O996" i="2" s="1"/>
  <c r="H1009" i="2"/>
  <c r="J1009" i="2" s="1"/>
  <c r="L1009" i="2" s="1"/>
  <c r="O1009" i="2" s="1"/>
  <c r="H1011" i="2"/>
  <c r="J1011" i="2" s="1"/>
  <c r="L1011" i="2" s="1"/>
  <c r="O1011" i="2" s="1"/>
  <c r="H1013" i="2"/>
  <c r="J1013" i="2" s="1"/>
  <c r="L1013" i="2" s="1"/>
  <c r="O1013" i="2" s="1"/>
  <c r="H1015" i="2"/>
  <c r="J1015" i="2" s="1"/>
  <c r="L1015" i="2" s="1"/>
  <c r="O1015" i="2" s="1"/>
  <c r="H1016" i="2"/>
  <c r="J1016" i="2" s="1"/>
  <c r="L1016" i="2" s="1"/>
  <c r="O1016" i="2" s="1"/>
  <c r="H1019" i="2"/>
  <c r="J1019" i="2" s="1"/>
  <c r="L1019" i="2" s="1"/>
  <c r="O1019" i="2" s="1"/>
  <c r="H1026" i="2"/>
  <c r="J1026" i="2" s="1"/>
  <c r="L1026" i="2" s="1"/>
  <c r="O1026" i="2" s="1"/>
  <c r="H1030" i="2"/>
  <c r="J1030" i="2" s="1"/>
  <c r="L1030" i="2" s="1"/>
  <c r="O1030" i="2" s="1"/>
  <c r="H1032" i="2"/>
  <c r="J1032" i="2" s="1"/>
  <c r="L1032" i="2" s="1"/>
  <c r="O1032" i="2" s="1"/>
  <c r="H1035" i="2"/>
  <c r="J1035" i="2" s="1"/>
  <c r="L1035" i="2" s="1"/>
  <c r="O1035" i="2" s="1"/>
  <c r="H1039" i="2"/>
  <c r="J1039" i="2" s="1"/>
  <c r="L1039" i="2" s="1"/>
  <c r="O1039" i="2" s="1"/>
  <c r="H1041" i="2"/>
  <c r="J1041" i="2" s="1"/>
  <c r="L1041" i="2" s="1"/>
  <c r="O1041" i="2" s="1"/>
  <c r="H1043" i="2"/>
  <c r="J1043" i="2" s="1"/>
  <c r="L1043" i="2" s="1"/>
  <c r="O1043" i="2" s="1"/>
  <c r="H1045" i="2"/>
  <c r="J1045" i="2" s="1"/>
  <c r="L1045" i="2" s="1"/>
  <c r="O1045" i="2" s="1"/>
  <c r="H1048" i="2"/>
  <c r="J1048" i="2" s="1"/>
  <c r="L1048" i="2" s="1"/>
  <c r="O1048" i="2" s="1"/>
  <c r="H1049" i="2"/>
  <c r="J1049" i="2" s="1"/>
  <c r="L1049" i="2" s="1"/>
  <c r="O1049" i="2" s="1"/>
  <c r="H1051" i="2"/>
  <c r="J1051" i="2" s="1"/>
  <c r="L1051" i="2" s="1"/>
  <c r="O1051" i="2" s="1"/>
  <c r="H1055" i="2"/>
  <c r="J1055" i="2" s="1"/>
  <c r="L1055" i="2" s="1"/>
  <c r="O1055" i="2" s="1"/>
  <c r="H1059" i="2"/>
  <c r="J1059" i="2" s="1"/>
  <c r="L1059" i="2" s="1"/>
  <c r="O1059" i="2" s="1"/>
  <c r="H1061" i="2"/>
  <c r="J1061" i="2" s="1"/>
  <c r="L1061" i="2" s="1"/>
  <c r="O1061" i="2" s="1"/>
  <c r="H1090" i="2"/>
  <c r="J1090" i="2" s="1"/>
  <c r="L1090" i="2" s="1"/>
  <c r="O1090" i="2" s="1"/>
  <c r="H1091" i="2"/>
  <c r="J1091" i="2" s="1"/>
  <c r="L1091" i="2" s="1"/>
  <c r="O1091" i="2" s="1"/>
  <c r="H1092" i="2"/>
  <c r="J1092" i="2" s="1"/>
  <c r="L1092" i="2" s="1"/>
  <c r="O1092" i="2" s="1"/>
  <c r="H1093" i="2"/>
  <c r="J1093" i="2" s="1"/>
  <c r="L1093" i="2" s="1"/>
  <c r="O1093" i="2" s="1"/>
  <c r="H1094" i="2"/>
  <c r="J1094" i="2" s="1"/>
  <c r="L1094" i="2" s="1"/>
  <c r="O1094" i="2" s="1"/>
  <c r="H1096" i="2"/>
  <c r="J1096" i="2" s="1"/>
  <c r="L1096" i="2" s="1"/>
  <c r="O1096" i="2" s="1"/>
  <c r="H1097" i="2"/>
  <c r="J1097" i="2" s="1"/>
  <c r="L1097" i="2" s="1"/>
  <c r="O1097" i="2" s="1"/>
  <c r="H1101" i="2"/>
  <c r="J1101" i="2" s="1"/>
  <c r="L1101" i="2" s="1"/>
  <c r="O1101" i="2" s="1"/>
  <c r="H1105" i="2"/>
  <c r="J1105" i="2" s="1"/>
  <c r="L1105" i="2" s="1"/>
  <c r="O1105" i="2" s="1"/>
  <c r="H1107" i="2"/>
  <c r="J1107" i="2" s="1"/>
  <c r="L1107" i="2" s="1"/>
  <c r="O1107" i="2" s="1"/>
  <c r="H1110" i="2"/>
  <c r="J1110" i="2" s="1"/>
  <c r="L1110" i="2" s="1"/>
  <c r="O1110" i="2" s="1"/>
  <c r="H1120" i="2"/>
  <c r="J1120" i="2" s="1"/>
  <c r="L1120" i="2" s="1"/>
  <c r="O1120" i="2" s="1"/>
  <c r="H1121" i="2"/>
  <c r="J1121" i="2" s="1"/>
  <c r="L1121" i="2" s="1"/>
  <c r="O1121" i="2" s="1"/>
  <c r="H1127" i="2"/>
  <c r="J1127" i="2" s="1"/>
  <c r="L1127" i="2" s="1"/>
  <c r="O1127" i="2" s="1"/>
  <c r="H1129" i="2"/>
  <c r="J1129" i="2" s="1"/>
  <c r="L1129" i="2" s="1"/>
  <c r="O1129" i="2" s="1"/>
  <c r="H1130" i="2"/>
  <c r="J1130" i="2" s="1"/>
  <c r="L1130" i="2" s="1"/>
  <c r="O1130" i="2" s="1"/>
  <c r="H1132" i="2"/>
  <c r="J1132" i="2" s="1"/>
  <c r="L1132" i="2" s="1"/>
  <c r="O1132" i="2" s="1"/>
  <c r="H1135" i="2"/>
  <c r="J1135" i="2" s="1"/>
  <c r="L1135" i="2" s="1"/>
  <c r="O1135" i="2" s="1"/>
  <c r="H1141" i="2"/>
  <c r="J1141" i="2" s="1"/>
  <c r="L1141" i="2" s="1"/>
  <c r="O1141" i="2" s="1"/>
  <c r="H1142" i="2"/>
  <c r="J1142" i="2" s="1"/>
  <c r="L1142" i="2" s="1"/>
  <c r="O1142" i="2" s="1"/>
  <c r="H1145" i="2"/>
  <c r="J1145" i="2" s="1"/>
  <c r="L1145" i="2" s="1"/>
  <c r="O1145" i="2" s="1"/>
  <c r="H1152" i="2"/>
  <c r="J1152" i="2" s="1"/>
  <c r="L1152" i="2" s="1"/>
  <c r="O1152" i="2" s="1"/>
  <c r="H1159" i="2"/>
  <c r="J1159" i="2" s="1"/>
  <c r="L1159" i="2" s="1"/>
  <c r="O1159" i="2" s="1"/>
  <c r="H1160" i="2"/>
  <c r="J1160" i="2" s="1"/>
  <c r="L1160" i="2" s="1"/>
  <c r="O1160" i="2" s="1"/>
  <c r="H1161" i="2"/>
  <c r="J1161" i="2" s="1"/>
  <c r="L1161" i="2" s="1"/>
  <c r="O1161" i="2" s="1"/>
  <c r="H1162" i="2"/>
  <c r="J1162" i="2" s="1"/>
  <c r="L1162" i="2" s="1"/>
  <c r="O1162" i="2" s="1"/>
  <c r="H1163" i="2"/>
  <c r="J1163" i="2" s="1"/>
  <c r="L1163" i="2" s="1"/>
  <c r="O1163" i="2" s="1"/>
  <c r="H1165" i="2"/>
  <c r="J1165" i="2" s="1"/>
  <c r="L1165" i="2" s="1"/>
  <c r="O1165" i="2" s="1"/>
  <c r="H1167" i="2"/>
  <c r="J1167" i="2" s="1"/>
  <c r="L1167" i="2" s="1"/>
  <c r="O1167" i="2" s="1"/>
  <c r="H1174" i="2"/>
  <c r="J1174" i="2" s="1"/>
  <c r="L1174" i="2" s="1"/>
  <c r="O1174" i="2" s="1"/>
  <c r="H1177" i="2"/>
  <c r="J1177" i="2" s="1"/>
  <c r="L1177" i="2" s="1"/>
  <c r="O1177" i="2" s="1"/>
  <c r="H1179" i="2"/>
  <c r="J1179" i="2" s="1"/>
  <c r="L1179" i="2" s="1"/>
  <c r="O1179" i="2" s="1"/>
  <c r="H1181" i="2"/>
  <c r="J1181" i="2" s="1"/>
  <c r="L1181" i="2" s="1"/>
  <c r="O1181" i="2" s="1"/>
  <c r="H1184" i="2"/>
  <c r="J1184" i="2" s="1"/>
  <c r="L1184" i="2" s="1"/>
  <c r="O1184" i="2" s="1"/>
  <c r="H1188" i="2"/>
  <c r="J1188" i="2" s="1"/>
  <c r="L1188" i="2" s="1"/>
  <c r="O1188" i="2" s="1"/>
  <c r="H1192" i="2"/>
  <c r="J1192" i="2" s="1"/>
  <c r="L1192" i="2" s="1"/>
  <c r="O1192" i="2" s="1"/>
  <c r="H1197" i="2"/>
  <c r="J1197" i="2" s="1"/>
  <c r="L1197" i="2" s="1"/>
  <c r="O1197" i="2" s="1"/>
  <c r="H1198" i="2"/>
  <c r="J1198" i="2" s="1"/>
  <c r="L1198" i="2" s="1"/>
  <c r="O1198" i="2" s="1"/>
  <c r="H1202" i="2"/>
  <c r="J1202" i="2" s="1"/>
  <c r="L1202" i="2" s="1"/>
  <c r="O1202" i="2" s="1"/>
  <c r="H1209" i="2"/>
  <c r="J1209" i="2" s="1"/>
  <c r="L1209" i="2" s="1"/>
  <c r="O1209" i="2" s="1"/>
  <c r="H1211" i="2"/>
  <c r="J1211" i="2" s="1"/>
  <c r="L1211" i="2" s="1"/>
  <c r="O1211" i="2" s="1"/>
  <c r="H1213" i="2"/>
  <c r="J1213" i="2" s="1"/>
  <c r="L1213" i="2" s="1"/>
  <c r="O1213" i="2" s="1"/>
  <c r="H1215" i="2"/>
  <c r="J1215" i="2" s="1"/>
  <c r="L1215" i="2" s="1"/>
  <c r="O1215" i="2" s="1"/>
  <c r="H1219" i="2"/>
  <c r="J1219" i="2" s="1"/>
  <c r="L1219" i="2" s="1"/>
  <c r="O1219" i="2" s="1"/>
  <c r="H1221" i="2"/>
  <c r="J1221" i="2" s="1"/>
  <c r="L1221" i="2" s="1"/>
  <c r="O1221" i="2" s="1"/>
  <c r="H1226" i="2"/>
  <c r="J1226" i="2" s="1"/>
  <c r="L1226" i="2" s="1"/>
  <c r="O1226" i="2" s="1"/>
  <c r="H931" i="2"/>
  <c r="J931" i="2" s="1"/>
  <c r="L931" i="2" s="1"/>
  <c r="O931" i="2" s="1"/>
  <c r="H932" i="2"/>
  <c r="J932" i="2" s="1"/>
  <c r="L932" i="2" s="1"/>
  <c r="O932" i="2" s="1"/>
  <c r="H933" i="2"/>
  <c r="J933" i="2" s="1"/>
  <c r="L933" i="2" s="1"/>
  <c r="O933" i="2" s="1"/>
  <c r="H934" i="2"/>
  <c r="J934" i="2" s="1"/>
  <c r="L934" i="2" s="1"/>
  <c r="O934" i="2" s="1"/>
  <c r="H942" i="2"/>
  <c r="J942" i="2" s="1"/>
  <c r="L942" i="2" s="1"/>
  <c r="O942" i="2" s="1"/>
  <c r="H943" i="2"/>
  <c r="J943" i="2" s="1"/>
  <c r="L943" i="2" s="1"/>
  <c r="O943" i="2" s="1"/>
  <c r="H944" i="2"/>
  <c r="J944" i="2" s="1"/>
  <c r="L944" i="2" s="1"/>
  <c r="O944" i="2" s="1"/>
  <c r="H945" i="2"/>
  <c r="J945" i="2" s="1"/>
  <c r="L945" i="2" s="1"/>
  <c r="O945" i="2" s="1"/>
  <c r="H948" i="2"/>
  <c r="J948" i="2" s="1"/>
  <c r="L948" i="2" s="1"/>
  <c r="O948" i="2" s="1"/>
  <c r="H954" i="2"/>
  <c r="J954" i="2" s="1"/>
  <c r="L954" i="2" s="1"/>
  <c r="O954" i="2" s="1"/>
  <c r="H791" i="2"/>
  <c r="J791" i="2" s="1"/>
  <c r="L791" i="2" s="1"/>
  <c r="O791" i="2" s="1"/>
  <c r="H793" i="2"/>
  <c r="J793" i="2" s="1"/>
  <c r="L793" i="2" s="1"/>
  <c r="O793" i="2" s="1"/>
  <c r="H795" i="2"/>
  <c r="J795" i="2" s="1"/>
  <c r="L795" i="2" s="1"/>
  <c r="O795" i="2" s="1"/>
  <c r="H797" i="2"/>
  <c r="J797" i="2" s="1"/>
  <c r="L797" i="2" s="1"/>
  <c r="O797" i="2" s="1"/>
  <c r="H799" i="2"/>
  <c r="J799" i="2" s="1"/>
  <c r="L799" i="2" s="1"/>
  <c r="O799" i="2" s="1"/>
  <c r="H802" i="2"/>
  <c r="J802" i="2" s="1"/>
  <c r="L802" i="2" s="1"/>
  <c r="O802" i="2" s="1"/>
  <c r="H811" i="2"/>
  <c r="J811" i="2" s="1"/>
  <c r="L811" i="2" s="1"/>
  <c r="O811" i="2" s="1"/>
  <c r="H812" i="2"/>
  <c r="J812" i="2" s="1"/>
  <c r="L812" i="2" s="1"/>
  <c r="O812" i="2" s="1"/>
  <c r="H813" i="2"/>
  <c r="J813" i="2" s="1"/>
  <c r="L813" i="2" s="1"/>
  <c r="O813" i="2" s="1"/>
  <c r="H814" i="2"/>
  <c r="J814" i="2" s="1"/>
  <c r="L814" i="2" s="1"/>
  <c r="O814" i="2" s="1"/>
  <c r="H815" i="2"/>
  <c r="J815" i="2" s="1"/>
  <c r="L815" i="2" s="1"/>
  <c r="O815" i="2" s="1"/>
  <c r="H816" i="2"/>
  <c r="J816" i="2" s="1"/>
  <c r="L816" i="2" s="1"/>
  <c r="O816" i="2" s="1"/>
  <c r="H818" i="2"/>
  <c r="J818" i="2" s="1"/>
  <c r="L818" i="2" s="1"/>
  <c r="O818" i="2" s="1"/>
  <c r="H821" i="2"/>
  <c r="J821" i="2" s="1"/>
  <c r="L821" i="2" s="1"/>
  <c r="O821" i="2" s="1"/>
  <c r="H822" i="2"/>
  <c r="J822" i="2" s="1"/>
  <c r="L822" i="2" s="1"/>
  <c r="O822" i="2" s="1"/>
  <c r="H823" i="2"/>
  <c r="J823" i="2" s="1"/>
  <c r="L823" i="2" s="1"/>
  <c r="O823" i="2" s="1"/>
  <c r="H829" i="2"/>
  <c r="J829" i="2" s="1"/>
  <c r="L829" i="2" s="1"/>
  <c r="O829" i="2" s="1"/>
  <c r="H830" i="2"/>
  <c r="J830" i="2" s="1"/>
  <c r="L830" i="2" s="1"/>
  <c r="O830" i="2" s="1"/>
  <c r="H831" i="2"/>
  <c r="J831" i="2" s="1"/>
  <c r="L831" i="2" s="1"/>
  <c r="O831" i="2" s="1"/>
  <c r="H835" i="2"/>
  <c r="J835" i="2" s="1"/>
  <c r="L835" i="2" s="1"/>
  <c r="O835" i="2" s="1"/>
  <c r="H842" i="2"/>
  <c r="J842" i="2" s="1"/>
  <c r="L842" i="2" s="1"/>
  <c r="O842" i="2" s="1"/>
  <c r="H847" i="2"/>
  <c r="J847" i="2" s="1"/>
  <c r="L847" i="2" s="1"/>
  <c r="O847" i="2" s="1"/>
  <c r="H848" i="2"/>
  <c r="H849" i="2"/>
  <c r="J849" i="2" s="1"/>
  <c r="L849" i="2" s="1"/>
  <c r="O849" i="2" s="1"/>
  <c r="H859" i="2"/>
  <c r="J859" i="2" s="1"/>
  <c r="L859" i="2" s="1"/>
  <c r="O859" i="2" s="1"/>
  <c r="H861" i="2"/>
  <c r="J861" i="2" s="1"/>
  <c r="L861" i="2" s="1"/>
  <c r="O861" i="2" s="1"/>
  <c r="H862" i="2"/>
  <c r="H863" i="2"/>
  <c r="H866" i="2"/>
  <c r="H867" i="2"/>
  <c r="H874" i="2"/>
  <c r="H875" i="2"/>
  <c r="H876" i="2"/>
  <c r="J876" i="2" s="1"/>
  <c r="L876" i="2" s="1"/>
  <c r="O876" i="2" s="1"/>
  <c r="H878" i="2"/>
  <c r="J878" i="2" s="1"/>
  <c r="L878" i="2" s="1"/>
  <c r="O878" i="2" s="1"/>
  <c r="H879" i="2"/>
  <c r="J879" i="2" s="1"/>
  <c r="L879" i="2" s="1"/>
  <c r="O879" i="2" s="1"/>
  <c r="H890" i="2"/>
  <c r="H896" i="2"/>
  <c r="H897" i="2"/>
  <c r="J897" i="2" s="1"/>
  <c r="L897" i="2" s="1"/>
  <c r="O897" i="2" s="1"/>
  <c r="H900" i="2"/>
  <c r="J900" i="2" s="1"/>
  <c r="L900" i="2" s="1"/>
  <c r="O900" i="2" s="1"/>
  <c r="H902" i="2"/>
  <c r="J902" i="2" s="1"/>
  <c r="L902" i="2" s="1"/>
  <c r="O902" i="2" s="1"/>
  <c r="H908" i="2"/>
  <c r="J908" i="2" s="1"/>
  <c r="L908" i="2" s="1"/>
  <c r="O908" i="2" s="1"/>
  <c r="H914" i="2"/>
  <c r="J914" i="2" s="1"/>
  <c r="L914" i="2" s="1"/>
  <c r="O914" i="2" s="1"/>
  <c r="H915" i="2"/>
  <c r="H916" i="2"/>
  <c r="H917" i="2"/>
  <c r="H918" i="2"/>
  <c r="H919" i="2"/>
  <c r="J919" i="2" s="1"/>
  <c r="L919" i="2" s="1"/>
  <c r="O919" i="2" s="1"/>
  <c r="H920" i="2"/>
  <c r="H921" i="2"/>
  <c r="J921" i="2" s="1"/>
  <c r="L921" i="2" s="1"/>
  <c r="O921" i="2" s="1"/>
  <c r="H30" i="2"/>
  <c r="J30" i="2" s="1"/>
  <c r="L30" i="2" s="1"/>
  <c r="O30" i="2" s="1"/>
  <c r="H31" i="2"/>
  <c r="J31" i="2" s="1"/>
  <c r="L31" i="2" s="1"/>
  <c r="O31" i="2" s="1"/>
  <c r="H37" i="2"/>
  <c r="J37" i="2" s="1"/>
  <c r="L37" i="2" s="1"/>
  <c r="O37" i="2" s="1"/>
  <c r="H38" i="2"/>
  <c r="J38" i="2" s="1"/>
  <c r="L38" i="2" s="1"/>
  <c r="O38" i="2" s="1"/>
  <c r="H42" i="2"/>
  <c r="J42" i="2" s="1"/>
  <c r="L42" i="2" s="1"/>
  <c r="O42" i="2" s="1"/>
  <c r="H43" i="2"/>
  <c r="J43" i="2" s="1"/>
  <c r="L43" i="2" s="1"/>
  <c r="O43" i="2" s="1"/>
  <c r="H56" i="2"/>
  <c r="J56" i="2" s="1"/>
  <c r="L56" i="2" s="1"/>
  <c r="O56" i="2" s="1"/>
  <c r="H57" i="2"/>
  <c r="J57" i="2" s="1"/>
  <c r="L57" i="2" s="1"/>
  <c r="O57" i="2" s="1"/>
  <c r="H58" i="2"/>
  <c r="J58" i="2" s="1"/>
  <c r="L58" i="2" s="1"/>
  <c r="O58" i="2" s="1"/>
  <c r="H59" i="2"/>
  <c r="J59" i="2" s="1"/>
  <c r="L59" i="2" s="1"/>
  <c r="O59" i="2" s="1"/>
  <c r="H60" i="2"/>
  <c r="J60" i="2" s="1"/>
  <c r="L60" i="2" s="1"/>
  <c r="O60" i="2" s="1"/>
  <c r="H61" i="2"/>
  <c r="J61" i="2" s="1"/>
  <c r="L61" i="2" s="1"/>
  <c r="O61" i="2" s="1"/>
  <c r="H62" i="2"/>
  <c r="J62" i="2" s="1"/>
  <c r="L62" i="2" s="1"/>
  <c r="O62" i="2" s="1"/>
  <c r="H63" i="2"/>
  <c r="J63" i="2" s="1"/>
  <c r="L63" i="2" s="1"/>
  <c r="O63" i="2" s="1"/>
  <c r="H64" i="2"/>
  <c r="J64" i="2" s="1"/>
  <c r="L64" i="2" s="1"/>
  <c r="O64" i="2" s="1"/>
  <c r="H66" i="2"/>
  <c r="J66" i="2" s="1"/>
  <c r="L66" i="2" s="1"/>
  <c r="O66" i="2" s="1"/>
  <c r="H67" i="2"/>
  <c r="J67" i="2" s="1"/>
  <c r="L67" i="2" s="1"/>
  <c r="O67" i="2" s="1"/>
  <c r="H68" i="2"/>
  <c r="J68" i="2" s="1"/>
  <c r="L68" i="2" s="1"/>
  <c r="O68" i="2" s="1"/>
  <c r="H69" i="2"/>
  <c r="J69" i="2" s="1"/>
  <c r="L69" i="2" s="1"/>
  <c r="O69" i="2" s="1"/>
  <c r="H70" i="2"/>
  <c r="J70" i="2" s="1"/>
  <c r="L70" i="2" s="1"/>
  <c r="O70" i="2" s="1"/>
  <c r="H72" i="2"/>
  <c r="J72" i="2" s="1"/>
  <c r="L72" i="2" s="1"/>
  <c r="O72" i="2" s="1"/>
  <c r="H74" i="2"/>
  <c r="H75" i="2"/>
  <c r="J75" i="2" s="1"/>
  <c r="L75" i="2" s="1"/>
  <c r="O75" i="2" s="1"/>
  <c r="H76" i="2"/>
  <c r="J76" i="2" s="1"/>
  <c r="L76" i="2" s="1"/>
  <c r="O76" i="2" s="1"/>
  <c r="H79" i="2"/>
  <c r="J79" i="2" s="1"/>
  <c r="L79" i="2" s="1"/>
  <c r="O79" i="2" s="1"/>
  <c r="H81" i="2"/>
  <c r="J81" i="2" s="1"/>
  <c r="L81" i="2" s="1"/>
  <c r="O81" i="2" s="1"/>
  <c r="H83" i="2"/>
  <c r="J83" i="2" s="1"/>
  <c r="L83" i="2" s="1"/>
  <c r="O83" i="2" s="1"/>
  <c r="H86" i="2"/>
  <c r="J86" i="2" s="1"/>
  <c r="L86" i="2" s="1"/>
  <c r="O86" i="2" s="1"/>
  <c r="H87" i="2"/>
  <c r="J87" i="2" s="1"/>
  <c r="L87" i="2" s="1"/>
  <c r="O87" i="2" s="1"/>
  <c r="H88" i="2"/>
  <c r="J88" i="2" s="1"/>
  <c r="L88" i="2" s="1"/>
  <c r="O88" i="2" s="1"/>
  <c r="H92" i="2"/>
  <c r="J92" i="2" s="1"/>
  <c r="L92" i="2" s="1"/>
  <c r="O92" i="2" s="1"/>
  <c r="H97" i="2"/>
  <c r="J97" i="2" s="1"/>
  <c r="L97" i="2" s="1"/>
  <c r="O97" i="2" s="1"/>
  <c r="H108" i="2"/>
  <c r="J108" i="2" s="1"/>
  <c r="L108" i="2" s="1"/>
  <c r="O108" i="2" s="1"/>
  <c r="H109" i="2"/>
  <c r="J109" i="2" s="1"/>
  <c r="L109" i="2" s="1"/>
  <c r="O109" i="2" s="1"/>
  <c r="H115" i="2"/>
  <c r="J115" i="2" s="1"/>
  <c r="L115" i="2" s="1"/>
  <c r="O115" i="2" s="1"/>
  <c r="H116" i="2"/>
  <c r="J116" i="2" s="1"/>
  <c r="L116" i="2" s="1"/>
  <c r="O116" i="2" s="1"/>
  <c r="H123" i="2"/>
  <c r="J123" i="2" s="1"/>
  <c r="L123" i="2" s="1"/>
  <c r="O123" i="2" s="1"/>
  <c r="H127" i="2"/>
  <c r="J127" i="2" s="1"/>
  <c r="L127" i="2" s="1"/>
  <c r="O127" i="2" s="1"/>
  <c r="H128" i="2"/>
  <c r="J128" i="2" s="1"/>
  <c r="L128" i="2" s="1"/>
  <c r="O128" i="2" s="1"/>
  <c r="H130" i="2"/>
  <c r="H131" i="2"/>
  <c r="J131" i="2" s="1"/>
  <c r="L131" i="2" s="1"/>
  <c r="O131" i="2" s="1"/>
  <c r="H135" i="2"/>
  <c r="J135" i="2" s="1"/>
  <c r="L135" i="2" s="1"/>
  <c r="O135" i="2" s="1"/>
  <c r="H136" i="2"/>
  <c r="J136" i="2" s="1"/>
  <c r="L136" i="2" s="1"/>
  <c r="O136" i="2" s="1"/>
  <c r="H137" i="2"/>
  <c r="J137" i="2" s="1"/>
  <c r="L137" i="2" s="1"/>
  <c r="O137" i="2" s="1"/>
  <c r="H140" i="2"/>
  <c r="J140" i="2" s="1"/>
  <c r="L140" i="2" s="1"/>
  <c r="O140" i="2" s="1"/>
  <c r="H142" i="2"/>
  <c r="J142" i="2" s="1"/>
  <c r="L142" i="2" s="1"/>
  <c r="O142" i="2" s="1"/>
  <c r="H147" i="2"/>
  <c r="J147" i="2" s="1"/>
  <c r="L147" i="2" s="1"/>
  <c r="O147" i="2" s="1"/>
  <c r="H148" i="2"/>
  <c r="J148" i="2" s="1"/>
  <c r="L148" i="2" s="1"/>
  <c r="O148" i="2" s="1"/>
  <c r="H149" i="2"/>
  <c r="J149" i="2" s="1"/>
  <c r="L149" i="2" s="1"/>
  <c r="O149" i="2" s="1"/>
  <c r="H150" i="2"/>
  <c r="J150" i="2" s="1"/>
  <c r="L150" i="2" s="1"/>
  <c r="O150" i="2" s="1"/>
  <c r="H157" i="2"/>
  <c r="J157" i="2" s="1"/>
  <c r="L157" i="2" s="1"/>
  <c r="O157" i="2" s="1"/>
  <c r="H158" i="2"/>
  <c r="J158" i="2" s="1"/>
  <c r="L158" i="2" s="1"/>
  <c r="O158" i="2" s="1"/>
  <c r="H162" i="2"/>
  <c r="J162" i="2" s="1"/>
  <c r="L162" i="2" s="1"/>
  <c r="O162" i="2" s="1"/>
  <c r="H175" i="2"/>
  <c r="J175" i="2" s="1"/>
  <c r="L175" i="2" s="1"/>
  <c r="O175" i="2" s="1"/>
  <c r="H176" i="2"/>
  <c r="J176" i="2" s="1"/>
  <c r="L176" i="2" s="1"/>
  <c r="O176" i="2" s="1"/>
  <c r="H177" i="2"/>
  <c r="J177" i="2" s="1"/>
  <c r="L177" i="2" s="1"/>
  <c r="O177" i="2" s="1"/>
  <c r="H179" i="2"/>
  <c r="J179" i="2" s="1"/>
  <c r="L179" i="2" s="1"/>
  <c r="O179" i="2" s="1"/>
  <c r="H184" i="2"/>
  <c r="H185" i="2"/>
  <c r="J185" i="2" s="1"/>
  <c r="L185" i="2" s="1"/>
  <c r="O185" i="2" s="1"/>
  <c r="H187" i="2"/>
  <c r="J187" i="2" s="1"/>
  <c r="L187" i="2" s="1"/>
  <c r="O187" i="2" s="1"/>
  <c r="H189" i="2"/>
  <c r="J189" i="2" s="1"/>
  <c r="L189" i="2" s="1"/>
  <c r="O189" i="2" s="1"/>
  <c r="H190" i="2"/>
  <c r="J190" i="2" s="1"/>
  <c r="L190" i="2" s="1"/>
  <c r="O190" i="2" s="1"/>
  <c r="H191" i="2"/>
  <c r="J191" i="2" s="1"/>
  <c r="L191" i="2" s="1"/>
  <c r="O191" i="2" s="1"/>
  <c r="H192" i="2"/>
  <c r="J192" i="2" s="1"/>
  <c r="L192" i="2" s="1"/>
  <c r="O192" i="2" s="1"/>
  <c r="H193" i="2"/>
  <c r="J193" i="2" s="1"/>
  <c r="L193" i="2" s="1"/>
  <c r="O193" i="2" s="1"/>
  <c r="H194" i="2"/>
  <c r="J194" i="2" s="1"/>
  <c r="L194" i="2" s="1"/>
  <c r="O194" i="2" s="1"/>
  <c r="H206" i="2"/>
  <c r="J206" i="2" s="1"/>
  <c r="L206" i="2" s="1"/>
  <c r="O206" i="2" s="1"/>
  <c r="H208" i="2"/>
  <c r="J208" i="2" s="1"/>
  <c r="L208" i="2" s="1"/>
  <c r="O208" i="2" s="1"/>
  <c r="H209" i="2"/>
  <c r="J209" i="2" s="1"/>
  <c r="L209" i="2" s="1"/>
  <c r="O209" i="2" s="1"/>
  <c r="H210" i="2"/>
  <c r="J210" i="2" s="1"/>
  <c r="L210" i="2" s="1"/>
  <c r="O210" i="2" s="1"/>
  <c r="H217" i="2"/>
  <c r="J217" i="2" s="1"/>
  <c r="L217" i="2" s="1"/>
  <c r="O217" i="2" s="1"/>
  <c r="H218" i="2"/>
  <c r="J218" i="2" s="1"/>
  <c r="L218" i="2" s="1"/>
  <c r="O218" i="2" s="1"/>
  <c r="H227" i="2"/>
  <c r="J227" i="2" s="1"/>
  <c r="L227" i="2" s="1"/>
  <c r="O227" i="2" s="1"/>
  <c r="H239" i="2"/>
  <c r="H241" i="2"/>
  <c r="J241" i="2" s="1"/>
  <c r="L241" i="2" s="1"/>
  <c r="O241" i="2" s="1"/>
  <c r="H242" i="2"/>
  <c r="J242" i="2" s="1"/>
  <c r="L242" i="2" s="1"/>
  <c r="O242" i="2" s="1"/>
  <c r="H476" i="2"/>
  <c r="J476" i="2" s="1"/>
  <c r="L476" i="2" s="1"/>
  <c r="O476" i="2" s="1"/>
  <c r="H478" i="2"/>
  <c r="J478" i="2" s="1"/>
  <c r="L478" i="2" s="1"/>
  <c r="O478" i="2" s="1"/>
  <c r="H480" i="2"/>
  <c r="J480" i="2" s="1"/>
  <c r="L480" i="2" s="1"/>
  <c r="O480" i="2" s="1"/>
  <c r="H482" i="2"/>
  <c r="J482" i="2" s="1"/>
  <c r="L482" i="2" s="1"/>
  <c r="O482" i="2" s="1"/>
  <c r="H487" i="2"/>
  <c r="J487" i="2" s="1"/>
  <c r="L487" i="2" s="1"/>
  <c r="O487" i="2" s="1"/>
  <c r="H490" i="2"/>
  <c r="J490" i="2" s="1"/>
  <c r="L490" i="2" s="1"/>
  <c r="O490" i="2" s="1"/>
  <c r="H493" i="2"/>
  <c r="J493" i="2" s="1"/>
  <c r="L493" i="2" s="1"/>
  <c r="O493" i="2" s="1"/>
  <c r="H497" i="2"/>
  <c r="J497" i="2" s="1"/>
  <c r="L497" i="2" s="1"/>
  <c r="O497" i="2" s="1"/>
  <c r="H502" i="2"/>
  <c r="J502" i="2" s="1"/>
  <c r="L502" i="2" s="1"/>
  <c r="O502" i="2" s="1"/>
  <c r="H505" i="2"/>
  <c r="J505" i="2" s="1"/>
  <c r="L505" i="2" s="1"/>
  <c r="O505" i="2" s="1"/>
  <c r="H512" i="2"/>
  <c r="J512" i="2" s="1"/>
  <c r="L512" i="2" s="1"/>
  <c r="O512" i="2" s="1"/>
  <c r="H513" i="2"/>
  <c r="J513" i="2" s="1"/>
  <c r="L513" i="2" s="1"/>
  <c r="O513" i="2" s="1"/>
  <c r="H526" i="2"/>
  <c r="J526" i="2" s="1"/>
  <c r="L526" i="2" s="1"/>
  <c r="O526" i="2" s="1"/>
  <c r="H530" i="2"/>
  <c r="J530" i="2" s="1"/>
  <c r="L530" i="2" s="1"/>
  <c r="O530" i="2" s="1"/>
  <c r="H533" i="2"/>
  <c r="J533" i="2" s="1"/>
  <c r="L533" i="2" s="1"/>
  <c r="O533" i="2" s="1"/>
  <c r="H625" i="2"/>
  <c r="J625" i="2" s="1"/>
  <c r="L625" i="2" s="1"/>
  <c r="O625" i="2" s="1"/>
  <c r="H627" i="2"/>
  <c r="J627" i="2" s="1"/>
  <c r="L627" i="2" s="1"/>
  <c r="O627" i="2" s="1"/>
  <c r="H629" i="2"/>
  <c r="J629" i="2" s="1"/>
  <c r="L629" i="2" s="1"/>
  <c r="O629" i="2" s="1"/>
  <c r="H631" i="2"/>
  <c r="J631" i="2" s="1"/>
  <c r="L631" i="2" s="1"/>
  <c r="O631" i="2" s="1"/>
  <c r="H632" i="2"/>
  <c r="J632" i="2" s="1"/>
  <c r="L632" i="2" s="1"/>
  <c r="O632" i="2" s="1"/>
  <c r="H634" i="2"/>
  <c r="J634" i="2" s="1"/>
  <c r="L634" i="2" s="1"/>
  <c r="O634" i="2" s="1"/>
  <c r="H636" i="2"/>
  <c r="J636" i="2" s="1"/>
  <c r="L636" i="2" s="1"/>
  <c r="O636" i="2" s="1"/>
  <c r="H640" i="2"/>
  <c r="J640" i="2" s="1"/>
  <c r="L640" i="2" s="1"/>
  <c r="O640" i="2" s="1"/>
  <c r="H642" i="2"/>
  <c r="J642" i="2" s="1"/>
  <c r="L642" i="2" s="1"/>
  <c r="O642" i="2" s="1"/>
  <c r="H644" i="2"/>
  <c r="J644" i="2" s="1"/>
  <c r="L644" i="2" s="1"/>
  <c r="O644" i="2" s="1"/>
  <c r="H646" i="2"/>
  <c r="J646" i="2" s="1"/>
  <c r="L646" i="2" s="1"/>
  <c r="O646" i="2" s="1"/>
  <c r="H651" i="2"/>
  <c r="J651" i="2" s="1"/>
  <c r="L651" i="2" s="1"/>
  <c r="O651" i="2" s="1"/>
  <c r="H653" i="2"/>
  <c r="J653" i="2" s="1"/>
  <c r="L653" i="2" s="1"/>
  <c r="O653" i="2" s="1"/>
  <c r="H655" i="2"/>
  <c r="J655" i="2" s="1"/>
  <c r="L655" i="2" s="1"/>
  <c r="O655" i="2" s="1"/>
  <c r="H665" i="2"/>
  <c r="J665" i="2" s="1"/>
  <c r="L665" i="2" s="1"/>
  <c r="O665" i="2" s="1"/>
  <c r="H666" i="2"/>
  <c r="J666" i="2" s="1"/>
  <c r="L666" i="2" s="1"/>
  <c r="O666" i="2" s="1"/>
  <c r="H668" i="2"/>
  <c r="J668" i="2" s="1"/>
  <c r="L668" i="2" s="1"/>
  <c r="O668" i="2" s="1"/>
  <c r="H676" i="2"/>
  <c r="J676" i="2" s="1"/>
  <c r="L676" i="2" s="1"/>
  <c r="O676" i="2" s="1"/>
  <c r="H687" i="2"/>
  <c r="J687" i="2" s="1"/>
  <c r="L687" i="2" s="1"/>
  <c r="O687" i="2" s="1"/>
  <c r="H689" i="2"/>
  <c r="J689" i="2" s="1"/>
  <c r="L689" i="2" s="1"/>
  <c r="O689" i="2" s="1"/>
  <c r="H696" i="2"/>
  <c r="J696" i="2" s="1"/>
  <c r="L696" i="2" s="1"/>
  <c r="O696" i="2" s="1"/>
  <c r="H700" i="2"/>
  <c r="J700" i="2" s="1"/>
  <c r="L700" i="2" s="1"/>
  <c r="O700" i="2" s="1"/>
  <c r="H705" i="2"/>
  <c r="J705" i="2" s="1"/>
  <c r="L705" i="2" s="1"/>
  <c r="O705" i="2" s="1"/>
  <c r="H711" i="2"/>
  <c r="J711" i="2" s="1"/>
  <c r="L711" i="2" s="1"/>
  <c r="O711" i="2" s="1"/>
  <c r="H713" i="2"/>
  <c r="J713" i="2" s="1"/>
  <c r="L713" i="2" s="1"/>
  <c r="O713" i="2" s="1"/>
  <c r="H716" i="2"/>
  <c r="J716" i="2" s="1"/>
  <c r="L716" i="2" s="1"/>
  <c r="O716" i="2" s="1"/>
  <c r="H720" i="2"/>
  <c r="J720" i="2" s="1"/>
  <c r="L720" i="2" s="1"/>
  <c r="O720" i="2" s="1"/>
  <c r="H723" i="2"/>
  <c r="J723" i="2" s="1"/>
  <c r="L723" i="2" s="1"/>
  <c r="O723" i="2" s="1"/>
  <c r="H730" i="2"/>
  <c r="J730" i="2" s="1"/>
  <c r="L730" i="2" s="1"/>
  <c r="O730" i="2" s="1"/>
  <c r="H736" i="2"/>
  <c r="J736" i="2" s="1"/>
  <c r="L736" i="2" s="1"/>
  <c r="O736" i="2" s="1"/>
  <c r="H741" i="2"/>
  <c r="J741" i="2" s="1"/>
  <c r="L741" i="2" s="1"/>
  <c r="O741" i="2" s="1"/>
  <c r="H744" i="2"/>
  <c r="J744" i="2" s="1"/>
  <c r="L744" i="2" s="1"/>
  <c r="O744" i="2" s="1"/>
  <c r="H747" i="2"/>
  <c r="J747" i="2" s="1"/>
  <c r="L747" i="2" s="1"/>
  <c r="O747" i="2" s="1"/>
  <c r="H750" i="2"/>
  <c r="J750" i="2" s="1"/>
  <c r="L750" i="2" s="1"/>
  <c r="O750" i="2" s="1"/>
  <c r="H753" i="2"/>
  <c r="J753" i="2" s="1"/>
  <c r="L753" i="2" s="1"/>
  <c r="O753" i="2" s="1"/>
  <c r="H762" i="2"/>
  <c r="J762" i="2" s="1"/>
  <c r="L762" i="2" s="1"/>
  <c r="O762" i="2" s="1"/>
  <c r="H768" i="2"/>
  <c r="J768" i="2" s="1"/>
  <c r="L768" i="2" s="1"/>
  <c r="O768" i="2" s="1"/>
  <c r="H774" i="2"/>
  <c r="J774" i="2" s="1"/>
  <c r="L774" i="2" s="1"/>
  <c r="O774" i="2" s="1"/>
  <c r="H19" i="2"/>
  <c r="J19" i="2" s="1"/>
  <c r="L19" i="2" s="1"/>
  <c r="O19" i="2" s="1"/>
  <c r="H20" i="2"/>
  <c r="J20" i="2" s="1"/>
  <c r="L20" i="2" s="1"/>
  <c r="O20" i="2" s="1"/>
  <c r="H21" i="2"/>
  <c r="I1410" i="2"/>
  <c r="I1409" i="2" s="1"/>
  <c r="I1089" i="2"/>
  <c r="I1054" i="2"/>
  <c r="I1053" i="2" s="1"/>
  <c r="I968" i="2"/>
  <c r="G889" i="2"/>
  <c r="H889" i="2" s="1"/>
  <c r="I746" i="2"/>
  <c r="I745" i="2" s="1"/>
  <c r="I743" i="2"/>
  <c r="I742" i="2" s="1"/>
  <c r="I739" i="2"/>
  <c r="I738" i="2" s="1"/>
  <c r="I735" i="2"/>
  <c r="I734" i="2" s="1"/>
  <c r="I719" i="2"/>
  <c r="I718" i="2" s="1"/>
  <c r="I712" i="2"/>
  <c r="I710" i="2"/>
  <c r="I501" i="2"/>
  <c r="I500" i="2" s="1"/>
  <c r="I489" i="2"/>
  <c r="I488" i="2" s="1"/>
  <c r="I486" i="2"/>
  <c r="I485" i="2" s="1"/>
  <c r="I96" i="2"/>
  <c r="I95" i="2" s="1"/>
  <c r="I94" i="2" s="1"/>
  <c r="I85" i="2"/>
  <c r="I84" i="2" s="1"/>
  <c r="K1535" i="2" l="1"/>
  <c r="K1534" i="2"/>
  <c r="I709" i="2"/>
  <c r="I733" i="2"/>
  <c r="G888" i="2"/>
  <c r="I130" i="2"/>
  <c r="J130" i="2" s="1"/>
  <c r="L130" i="2" s="1"/>
  <c r="O130" i="2" s="1"/>
  <c r="I129" i="2" l="1"/>
  <c r="H888" i="2"/>
  <c r="G887" i="2"/>
  <c r="G240" i="2"/>
  <c r="H240" i="2" s="1"/>
  <c r="H887" i="2" l="1"/>
  <c r="G886" i="2"/>
  <c r="I850" i="2"/>
  <c r="G851" i="2"/>
  <c r="H851" i="2" s="1"/>
  <c r="J851" i="2" s="1"/>
  <c r="L851" i="2" s="1"/>
  <c r="O851" i="2" s="1"/>
  <c r="H886" i="2" l="1"/>
  <c r="G885" i="2"/>
  <c r="H885" i="2" s="1"/>
  <c r="G850" i="2"/>
  <c r="H850" i="2" s="1"/>
  <c r="J850" i="2" s="1"/>
  <c r="L850" i="2" s="1"/>
  <c r="I858" i="2"/>
  <c r="I920" i="2"/>
  <c r="J920" i="2" s="1"/>
  <c r="L920" i="2" s="1"/>
  <c r="I918" i="2"/>
  <c r="I848" i="2"/>
  <c r="J848" i="2" s="1"/>
  <c r="L848" i="2" s="1"/>
  <c r="I917" i="2" l="1"/>
  <c r="J917" i="2" s="1"/>
  <c r="L917" i="2" s="1"/>
  <c r="J918" i="2"/>
  <c r="L918" i="2" s="1"/>
  <c r="I875" i="2"/>
  <c r="J875" i="2" s="1"/>
  <c r="L875" i="2" s="1"/>
  <c r="I867" i="2"/>
  <c r="I890" i="2"/>
  <c r="I863" i="2"/>
  <c r="I896" i="2"/>
  <c r="I889" i="2" l="1"/>
  <c r="I888" i="2" s="1"/>
  <c r="J890" i="2"/>
  <c r="L890" i="2" s="1"/>
  <c r="O890" i="2" s="1"/>
  <c r="I862" i="2"/>
  <c r="J862" i="2" s="1"/>
  <c r="L862" i="2" s="1"/>
  <c r="J863" i="2"/>
  <c r="L863" i="2" s="1"/>
  <c r="O863" i="2" s="1"/>
  <c r="I866" i="2"/>
  <c r="J866" i="2" s="1"/>
  <c r="L866" i="2" s="1"/>
  <c r="J867" i="2"/>
  <c r="L867" i="2" s="1"/>
  <c r="O867" i="2" s="1"/>
  <c r="I895" i="2"/>
  <c r="I894" i="2" s="1"/>
  <c r="J896" i="2"/>
  <c r="L896" i="2" s="1"/>
  <c r="O896" i="2" s="1"/>
  <c r="I916" i="2"/>
  <c r="I915" i="2" s="1"/>
  <c r="J915" i="2" s="1"/>
  <c r="L915" i="2" s="1"/>
  <c r="I874" i="2"/>
  <c r="J874" i="2" s="1"/>
  <c r="L874" i="2" s="1"/>
  <c r="I239" i="2"/>
  <c r="I184" i="2"/>
  <c r="J184" i="2" s="1"/>
  <c r="L184" i="2" s="1"/>
  <c r="J889" i="2" l="1"/>
  <c r="L889" i="2" s="1"/>
  <c r="J239" i="2"/>
  <c r="L239" i="2" s="1"/>
  <c r="O239" i="2" s="1"/>
  <c r="J916" i="2"/>
  <c r="L916" i="2" s="1"/>
  <c r="I887" i="2"/>
  <c r="J888" i="2"/>
  <c r="L888" i="2" s="1"/>
  <c r="J887" i="2" l="1"/>
  <c r="L887" i="2" s="1"/>
  <c r="I886" i="2"/>
  <c r="I74" i="2"/>
  <c r="J74" i="2" s="1"/>
  <c r="L74" i="2" s="1"/>
  <c r="I885" i="2" l="1"/>
  <c r="J885" i="2" s="1"/>
  <c r="L885" i="2" s="1"/>
  <c r="J886" i="2"/>
  <c r="L886" i="2" s="1"/>
  <c r="I1530" i="2" l="1"/>
  <c r="I1529" i="2" s="1"/>
  <c r="I1525" i="2"/>
  <c r="I1524" i="2" s="1"/>
  <c r="I1523" i="2" s="1"/>
  <c r="I1521" i="2"/>
  <c r="I1516" i="2"/>
  <c r="I1512" i="2"/>
  <c r="I1509" i="2"/>
  <c r="I1507" i="2"/>
  <c r="I1500" i="2"/>
  <c r="I1498" i="2" s="1"/>
  <c r="I1491" i="2"/>
  <c r="I1486" i="2" s="1"/>
  <c r="I1485" i="2" s="1"/>
  <c r="I1477" i="2"/>
  <c r="I1473" i="2" s="1"/>
  <c r="I1467" i="2"/>
  <c r="I1465" i="2"/>
  <c r="I1463" i="2"/>
  <c r="I1461" i="2"/>
  <c r="I1459" i="2"/>
  <c r="I1453" i="2"/>
  <c r="I1452" i="2" s="1"/>
  <c r="I1451" i="2" s="1"/>
  <c r="I1449" i="2"/>
  <c r="I1448" i="2" s="1"/>
  <c r="I1446" i="2"/>
  <c r="I1445" i="2" s="1"/>
  <c r="I1442" i="2"/>
  <c r="I1441" i="2" s="1"/>
  <c r="I1440" i="2" s="1"/>
  <c r="I1434" i="2"/>
  <c r="I1431" i="2"/>
  <c r="I1425" i="2"/>
  <c r="I1422" i="2" s="1"/>
  <c r="I1418" i="2"/>
  <c r="I1413" i="2"/>
  <c r="I1412" i="2" s="1"/>
  <c r="I1408" i="2" s="1"/>
  <c r="I1406" i="2"/>
  <c r="I1401" i="2"/>
  <c r="I1400" i="2" s="1"/>
  <c r="I1399" i="2" s="1"/>
  <c r="I1397" i="2"/>
  <c r="I1395" i="2"/>
  <c r="I1389" i="2"/>
  <c r="I1357" i="2"/>
  <c r="I1355" i="2"/>
  <c r="I1354" i="2" s="1"/>
  <c r="I1352" i="2"/>
  <c r="I1350" i="2"/>
  <c r="I1348" i="2"/>
  <c r="I1346" i="2"/>
  <c r="I1342" i="2"/>
  <c r="I1339" i="2"/>
  <c r="I1337" i="2"/>
  <c r="I1335" i="2"/>
  <c r="I1333" i="2"/>
  <c r="I1331" i="2"/>
  <c r="I1329" i="2"/>
  <c r="I1327" i="2"/>
  <c r="I1325" i="2"/>
  <c r="I1321" i="2"/>
  <c r="I1318" i="2"/>
  <c r="I1307" i="2"/>
  <c r="I1305" i="2"/>
  <c r="I1302" i="2" s="1"/>
  <c r="I1299" i="2"/>
  <c r="I1298" i="2" s="1"/>
  <c r="I1293" i="2"/>
  <c r="I1286" i="2"/>
  <c r="I1285" i="2" s="1"/>
  <c r="I1284" i="2" s="1"/>
  <c r="I1282" i="2"/>
  <c r="I1279" i="2" s="1"/>
  <c r="I1278" i="2" s="1"/>
  <c r="I1271" i="2"/>
  <c r="I1270" i="2" s="1"/>
  <c r="I1269" i="2" s="1"/>
  <c r="I1255" i="2"/>
  <c r="I1251" i="2" s="1"/>
  <c r="I1249" i="2"/>
  <c r="I1246" i="2"/>
  <c r="I1239" i="2"/>
  <c r="I1235" i="2" s="1"/>
  <c r="I1225" i="2"/>
  <c r="I1224" i="2" s="1"/>
  <c r="I1223" i="2" s="1"/>
  <c r="I1220" i="2"/>
  <c r="I1218" i="2"/>
  <c r="I1214" i="2"/>
  <c r="I1212" i="2"/>
  <c r="I1210" i="2"/>
  <c r="I1208" i="2"/>
  <c r="I1201" i="2"/>
  <c r="I1200" i="2" s="1"/>
  <c r="I1199" i="2" s="1"/>
  <c r="I1196" i="2"/>
  <c r="I1195" i="2" s="1"/>
  <c r="I1194" i="2" s="1"/>
  <c r="I1191" i="2"/>
  <c r="I1190" i="2" s="1"/>
  <c r="I1189" i="2" s="1"/>
  <c r="I1187" i="2"/>
  <c r="I1186" i="2" s="1"/>
  <c r="I1185" i="2" s="1"/>
  <c r="I1182" i="2"/>
  <c r="I1180" i="2"/>
  <c r="I1178" i="2"/>
  <c r="I1176" i="2"/>
  <c r="I1173" i="2"/>
  <c r="I1168" i="2" s="1"/>
  <c r="I1166" i="2"/>
  <c r="I1164" i="2"/>
  <c r="I1158" i="2"/>
  <c r="I1151" i="2"/>
  <c r="I1150" i="2" s="1"/>
  <c r="I1149" i="2" s="1"/>
  <c r="I1147" i="2"/>
  <c r="I1144" i="2"/>
  <c r="I1140" i="2"/>
  <c r="I1137" i="2" s="1"/>
  <c r="I1134" i="2"/>
  <c r="I1133" i="2" s="1"/>
  <c r="I1131" i="2"/>
  <c r="I1128" i="2"/>
  <c r="I1126" i="2"/>
  <c r="I1125" i="2" s="1"/>
  <c r="I1119" i="2"/>
  <c r="I1118" i="2" s="1"/>
  <c r="I1109" i="2"/>
  <c r="I1108" i="2" s="1"/>
  <c r="I1106" i="2"/>
  <c r="I1104" i="2"/>
  <c r="I1100" i="2"/>
  <c r="I1099" i="2" s="1"/>
  <c r="I1098" i="2" s="1"/>
  <c r="I1095" i="2"/>
  <c r="I1088" i="2" s="1"/>
  <c r="I1060" i="2"/>
  <c r="I1058" i="2"/>
  <c r="I1050" i="2"/>
  <c r="I1047" i="2"/>
  <c r="I1044" i="2"/>
  <c r="I1042" i="2"/>
  <c r="I1040" i="2"/>
  <c r="I1038" i="2"/>
  <c r="I1034" i="2"/>
  <c r="I1031" i="2"/>
  <c r="I1029" i="2"/>
  <c r="I1025" i="2"/>
  <c r="I1024" i="2" s="1"/>
  <c r="I1023" i="2" s="1"/>
  <c r="I1018" i="2"/>
  <c r="I1017" i="2" s="1"/>
  <c r="I1014" i="2"/>
  <c r="I1012" i="2"/>
  <c r="I1010" i="2"/>
  <c r="I1008" i="2"/>
  <c r="I995" i="2"/>
  <c r="I994" i="2" s="1"/>
  <c r="I992" i="2"/>
  <c r="I990" i="2"/>
  <c r="I988" i="2"/>
  <c r="I986" i="2"/>
  <c r="I983" i="2"/>
  <c r="I981" i="2"/>
  <c r="I977" i="2"/>
  <c r="I976" i="2" s="1"/>
  <c r="I975" i="2" s="1"/>
  <c r="I970" i="2"/>
  <c r="I967" i="2" s="1"/>
  <c r="I966" i="2" s="1"/>
  <c r="I961" i="2"/>
  <c r="I953" i="2"/>
  <c r="I952" i="2" s="1"/>
  <c r="I947" i="2"/>
  <c r="I946" i="2" s="1"/>
  <c r="I941" i="2"/>
  <c r="I937" i="2" s="1"/>
  <c r="I930" i="2"/>
  <c r="I926" i="2" s="1"/>
  <c r="I925" i="2" s="1"/>
  <c r="I912" i="2"/>
  <c r="I911" i="2" s="1"/>
  <c r="I910" i="2" s="1"/>
  <c r="I907" i="2"/>
  <c r="I901" i="2"/>
  <c r="I899" i="2"/>
  <c r="I877" i="2"/>
  <c r="I860" i="2"/>
  <c r="I855" i="2" s="1"/>
  <c r="I846" i="2"/>
  <c r="I845" i="2" s="1"/>
  <c r="I841" i="2"/>
  <c r="I840" i="2" s="1"/>
  <c r="I834" i="2"/>
  <c r="I833" i="2" s="1"/>
  <c r="I828" i="2"/>
  <c r="I824" i="2" s="1"/>
  <c r="I820" i="2"/>
  <c r="I819" i="2" s="1"/>
  <c r="I817" i="2"/>
  <c r="I810" i="2"/>
  <c r="I801" i="2"/>
  <c r="I800" i="2" s="1"/>
  <c r="I798" i="2"/>
  <c r="I796" i="2"/>
  <c r="I794" i="2"/>
  <c r="I792" i="2"/>
  <c r="I790" i="2"/>
  <c r="I788" i="2"/>
  <c r="I773" i="2"/>
  <c r="I767" i="2"/>
  <c r="I766" i="2" s="1"/>
  <c r="I765" i="2" s="1"/>
  <c r="I761" i="2"/>
  <c r="I751" i="2"/>
  <c r="I749" i="2"/>
  <c r="I729" i="2"/>
  <c r="I722" i="2"/>
  <c r="I721" i="2" s="1"/>
  <c r="I717" i="2" s="1"/>
  <c r="I715" i="2"/>
  <c r="I714" i="2" s="1"/>
  <c r="I708" i="2" s="1"/>
  <c r="I704" i="2"/>
  <c r="I703" i="2" s="1"/>
  <c r="I699" i="2"/>
  <c r="I698" i="2" s="1"/>
  <c r="I697" i="2" s="1"/>
  <c r="I695" i="2"/>
  <c r="I694" i="2" s="1"/>
  <c r="I693" i="2" s="1"/>
  <c r="I688" i="2"/>
  <c r="I686" i="2"/>
  <c r="I675" i="2"/>
  <c r="I667" i="2"/>
  <c r="I664" i="2"/>
  <c r="I654" i="2"/>
  <c r="I652" i="2"/>
  <c r="I650" i="2"/>
  <c r="I645" i="2"/>
  <c r="I643" i="2"/>
  <c r="I641" i="2"/>
  <c r="I639" i="2"/>
  <c r="I635" i="2"/>
  <c r="I633" i="2"/>
  <c r="I630" i="2"/>
  <c r="I628" i="2"/>
  <c r="I626" i="2"/>
  <c r="I624" i="2"/>
  <c r="I531" i="2"/>
  <c r="I529" i="2"/>
  <c r="I525" i="2"/>
  <c r="I524" i="2" s="1"/>
  <c r="I523" i="2" s="1"/>
  <c r="I511" i="2"/>
  <c r="I510" i="2" s="1"/>
  <c r="I509" i="2" s="1"/>
  <c r="I504" i="2"/>
  <c r="I503" i="2" s="1"/>
  <c r="I499" i="2" s="1"/>
  <c r="I496" i="2"/>
  <c r="I495" i="2" s="1"/>
  <c r="I494" i="2" s="1"/>
  <c r="I492" i="2"/>
  <c r="I491" i="2" s="1"/>
  <c r="I484" i="2" s="1"/>
  <c r="I481" i="2"/>
  <c r="I479" i="2"/>
  <c r="I477" i="2"/>
  <c r="I475" i="2"/>
  <c r="J240" i="2"/>
  <c r="L240" i="2" s="1"/>
  <c r="I238" i="2"/>
  <c r="I226" i="2"/>
  <c r="I225" i="2" s="1"/>
  <c r="I224" i="2" s="1"/>
  <c r="I216" i="2"/>
  <c r="I207" i="2"/>
  <c r="I205" i="2"/>
  <c r="I188" i="2"/>
  <c r="I186" i="2"/>
  <c r="I178" i="2"/>
  <c r="I174" i="2"/>
  <c r="I161" i="2"/>
  <c r="I160" i="2" s="1"/>
  <c r="I159" i="2" s="1"/>
  <c r="I156" i="2"/>
  <c r="I146" i="2"/>
  <c r="I145" i="2" s="1"/>
  <c r="I141" i="2"/>
  <c r="I139" i="2"/>
  <c r="I134" i="2"/>
  <c r="I133" i="2" s="1"/>
  <c r="I132" i="2" s="1"/>
  <c r="I126" i="2"/>
  <c r="I122" i="2"/>
  <c r="I114" i="2"/>
  <c r="I110" i="2" s="1"/>
  <c r="I107" i="2"/>
  <c r="I106" i="2" s="1"/>
  <c r="I93" i="2"/>
  <c r="I91" i="2"/>
  <c r="I90" i="2" s="1"/>
  <c r="I82" i="2"/>
  <c r="I80" i="2"/>
  <c r="I77" i="2"/>
  <c r="I55" i="2"/>
  <c r="I41" i="2"/>
  <c r="I40" i="2" s="1"/>
  <c r="I39" i="2" s="1"/>
  <c r="I36" i="2"/>
  <c r="I35" i="2" s="1"/>
  <c r="I34" i="2" s="1"/>
  <c r="I29" i="2"/>
  <c r="I25" i="2" s="1"/>
  <c r="I18" i="2"/>
  <c r="I1103" i="2" l="1"/>
  <c r="I1102" i="2" s="1"/>
  <c r="I1217" i="2"/>
  <c r="I1216" i="2" s="1"/>
  <c r="I748" i="2"/>
  <c r="I737" i="2" s="1"/>
  <c r="I732" i="2" s="1"/>
  <c r="I685" i="2"/>
  <c r="I684" i="2" s="1"/>
  <c r="I683" i="2" s="1"/>
  <c r="I806" i="2"/>
  <c r="I805" i="2" s="1"/>
  <c r="I617" i="2"/>
  <c r="I616" i="2" s="1"/>
  <c r="I615" i="2" s="1"/>
  <c r="I215" i="2"/>
  <c r="I211" i="2" s="1"/>
  <c r="I1245" i="2"/>
  <c r="I1234" i="2" s="1"/>
  <c r="I1233" i="2" s="1"/>
  <c r="I528" i="2"/>
  <c r="I527" i="2" s="1"/>
  <c r="I522" i="2" s="1"/>
  <c r="I980" i="2"/>
  <c r="I1317" i="2"/>
  <c r="I1444" i="2"/>
  <c r="I1289" i="2"/>
  <c r="I1288" i="2" s="1"/>
  <c r="I1385" i="2"/>
  <c r="I1384" i="2" s="1"/>
  <c r="I1427" i="2"/>
  <c r="I1421" i="2" s="1"/>
  <c r="I180" i="2"/>
  <c r="I468" i="2"/>
  <c r="I467" i="2" s="1"/>
  <c r="I466" i="2" s="1"/>
  <c r="I245" i="2" s="1"/>
  <c r="I663" i="2"/>
  <c r="I662" i="2" s="1"/>
  <c r="I661" i="2" s="1"/>
  <c r="I787" i="2"/>
  <c r="I786" i="2" s="1"/>
  <c r="I960" i="2"/>
  <c r="I959" i="2" s="1"/>
  <c r="I958" i="2" s="1"/>
  <c r="I957" i="2" s="1"/>
  <c r="I1028" i="2"/>
  <c r="I1297" i="2"/>
  <c r="I1296" i="2" s="1"/>
  <c r="I1405" i="2"/>
  <c r="I1404" i="2" s="1"/>
  <c r="I1403" i="2" s="1"/>
  <c r="I649" i="2"/>
  <c r="I648" i="2" s="1"/>
  <c r="I760" i="2"/>
  <c r="I759" i="2" s="1"/>
  <c r="I758" i="2" s="1"/>
  <c r="I985" i="2"/>
  <c r="I1154" i="2"/>
  <c r="I1175" i="2"/>
  <c r="I1207" i="2"/>
  <c r="I1206" i="2" s="1"/>
  <c r="I1324" i="2"/>
  <c r="I772" i="2"/>
  <c r="I771" i="2" s="1"/>
  <c r="I770" i="2" s="1"/>
  <c r="I769" i="2" s="1"/>
  <c r="I117" i="2"/>
  <c r="I105" i="2" s="1"/>
  <c r="I169" i="2"/>
  <c r="I204" i="2"/>
  <c r="I203" i="2" s="1"/>
  <c r="I235" i="2"/>
  <c r="I234" i="2" s="1"/>
  <c r="I233" i="2" s="1"/>
  <c r="I228" i="2" s="1"/>
  <c r="I728" i="2"/>
  <c r="I727" i="2" s="1"/>
  <c r="I726" i="2" s="1"/>
  <c r="I725" i="2" s="1"/>
  <c r="I936" i="2"/>
  <c r="I1007" i="2"/>
  <c r="I1006" i="2" s="1"/>
  <c r="I1033" i="2"/>
  <c r="I1124" i="2"/>
  <c r="I1345" i="2"/>
  <c r="I1417" i="2"/>
  <c r="I1416" i="2" s="1"/>
  <c r="I1415" i="2" s="1"/>
  <c r="I1458" i="2"/>
  <c r="I1457" i="2" s="1"/>
  <c r="I1456" i="2" s="1"/>
  <c r="I1455" i="2" s="1"/>
  <c r="I1506" i="2"/>
  <c r="I1505" i="2" s="1"/>
  <c r="I1504" i="2" s="1"/>
  <c r="I50" i="2"/>
  <c r="I49" i="2" s="1"/>
  <c r="I48" i="2" s="1"/>
  <c r="I674" i="2"/>
  <c r="I673" i="2" s="1"/>
  <c r="I672" i="2" s="1"/>
  <c r="I671" i="2" s="1"/>
  <c r="I155" i="2"/>
  <c r="I154" i="2" s="1"/>
  <c r="I153" i="2" s="1"/>
  <c r="I152" i="2" s="1"/>
  <c r="I854" i="2"/>
  <c r="I853" i="2" s="1"/>
  <c r="I873" i="2"/>
  <c r="I898" i="2"/>
  <c r="I1087" i="2"/>
  <c r="I1046" i="2"/>
  <c r="I1143" i="2"/>
  <c r="I1136" i="2" s="1"/>
  <c r="I138" i="2"/>
  <c r="I1277" i="2"/>
  <c r="I906" i="2"/>
  <c r="I905" i="2" s="1"/>
  <c r="I33" i="2"/>
  <c r="I692" i="2"/>
  <c r="I691" i="2" s="1"/>
  <c r="I951" i="2"/>
  <c r="I950" i="2" s="1"/>
  <c r="I949" i="2" s="1"/>
  <c r="I498" i="2"/>
  <c r="I1052" i="2"/>
  <c r="I223" i="2"/>
  <c r="I832" i="2"/>
  <c r="I508" i="2"/>
  <c r="I144" i="2"/>
  <c r="I702" i="2"/>
  <c r="I764" i="2"/>
  <c r="I24" i="2"/>
  <c r="I17" i="2"/>
  <c r="I89" i="2"/>
  <c r="I1472" i="2"/>
  <c r="I1528" i="2"/>
  <c r="I909" i="2"/>
  <c r="I1117" i="2"/>
  <c r="I1222" i="2"/>
  <c r="I1193" i="2"/>
  <c r="I1268" i="2"/>
  <c r="I924" i="2"/>
  <c r="I1497" i="2"/>
  <c r="G1148" i="2"/>
  <c r="H1148" i="2" s="1"/>
  <c r="J1148" i="2" s="1"/>
  <c r="L1148" i="2" s="1"/>
  <c r="O1148" i="2" s="1"/>
  <c r="G1146" i="2"/>
  <c r="G1119" i="2"/>
  <c r="H1119" i="2" s="1"/>
  <c r="J1119" i="2" s="1"/>
  <c r="L1119" i="2" s="1"/>
  <c r="G995" i="2"/>
  <c r="H995" i="2" s="1"/>
  <c r="J995" i="2" s="1"/>
  <c r="L995" i="2" s="1"/>
  <c r="I979" i="2" l="1"/>
  <c r="I965" i="2" s="1"/>
  <c r="I964" i="2" s="1"/>
  <c r="I32" i="2"/>
  <c r="I202" i="2"/>
  <c r="I195" i="2" s="1"/>
  <c r="G1144" i="2"/>
  <c r="H1144" i="2" s="1"/>
  <c r="J1144" i="2" s="1"/>
  <c r="L1144" i="2" s="1"/>
  <c r="H1146" i="2"/>
  <c r="J1146" i="2" s="1"/>
  <c r="L1146" i="2" s="1"/>
  <c r="O1146" i="2" s="1"/>
  <c r="I1276" i="2"/>
  <c r="I1275" i="2" s="1"/>
  <c r="I165" i="2"/>
  <c r="I164" i="2" s="1"/>
  <c r="I163" i="2" s="1"/>
  <c r="I1153" i="2"/>
  <c r="I1123" i="2" s="1"/>
  <c r="I1316" i="2"/>
  <c r="I1315" i="2" s="1"/>
  <c r="I893" i="2"/>
  <c r="I892" i="2" s="1"/>
  <c r="I891" i="2" s="1"/>
  <c r="I884" i="2" s="1"/>
  <c r="I1027" i="2"/>
  <c r="I1005" i="2" s="1"/>
  <c r="G1540" i="2"/>
  <c r="G1538" i="2" s="1"/>
  <c r="I1086" i="2"/>
  <c r="I1085" i="2" s="1"/>
  <c r="I707" i="2"/>
  <c r="I706" i="2" s="1"/>
  <c r="I872" i="2"/>
  <c r="I871" i="2" s="1"/>
  <c r="G1147" i="2"/>
  <c r="H1147" i="2" s="1"/>
  <c r="J1147" i="2" s="1"/>
  <c r="L1147" i="2" s="1"/>
  <c r="I1205" i="2"/>
  <c r="I1204" i="2" s="1"/>
  <c r="I804" i="2"/>
  <c r="I803" i="2" s="1"/>
  <c r="I104" i="2"/>
  <c r="I98" i="2" s="1"/>
  <c r="I1527" i="2"/>
  <c r="I839" i="2"/>
  <c r="I1420" i="2"/>
  <c r="I1383" i="2" s="1"/>
  <c r="I1267" i="2"/>
  <c r="I852" i="2"/>
  <c r="I647" i="2"/>
  <c r="I521" i="2" s="1"/>
  <c r="I701" i="2"/>
  <c r="I507" i="2"/>
  <c r="I785" i="2"/>
  <c r="I1503" i="2"/>
  <c r="I904" i="2"/>
  <c r="I956" i="2"/>
  <c r="I1232" i="2"/>
  <c r="I16" i="2"/>
  <c r="I731" i="2"/>
  <c r="I1484" i="2"/>
  <c r="I935" i="2"/>
  <c r="I1471" i="2"/>
  <c r="I483" i="2"/>
  <c r="I763" i="2"/>
  <c r="I690" i="2"/>
  <c r="I143" i="2"/>
  <c r="I678" i="2"/>
  <c r="I222" i="2"/>
  <c r="G1118" i="2"/>
  <c r="H1118" i="2" s="1"/>
  <c r="J1118" i="2" s="1"/>
  <c r="L1118" i="2" s="1"/>
  <c r="G994" i="2"/>
  <c r="H994" i="2" s="1"/>
  <c r="J994" i="2" s="1"/>
  <c r="L994" i="2" s="1"/>
  <c r="G664" i="2"/>
  <c r="H664" i="2" s="1"/>
  <c r="J664" i="2" s="1"/>
  <c r="L664" i="2" s="1"/>
  <c r="G1143" i="2" l="1"/>
  <c r="H1143" i="2" s="1"/>
  <c r="J1143" i="2" s="1"/>
  <c r="L1143" i="2" s="1"/>
  <c r="I677" i="2"/>
  <c r="I1004" i="2"/>
  <c r="I1483" i="2"/>
  <c r="I1231" i="2"/>
  <c r="I1314" i="2"/>
  <c r="I1274" i="2" s="1"/>
  <c r="I724" i="2"/>
  <c r="I151" i="2"/>
  <c r="I23" i="2"/>
  <c r="I15" i="2"/>
  <c r="I838" i="2"/>
  <c r="I1122" i="2"/>
  <c r="I1470" i="2"/>
  <c r="I1203" i="2"/>
  <c r="I903" i="2"/>
  <c r="I1502" i="2"/>
  <c r="I784" i="2"/>
  <c r="I221" i="2"/>
  <c r="I923" i="2"/>
  <c r="G1117" i="2"/>
  <c r="H1117" i="2" s="1"/>
  <c r="J1117" i="2" s="1"/>
  <c r="L1117" i="2" s="1"/>
  <c r="G1293" i="2"/>
  <c r="H1293" i="2" s="1"/>
  <c r="J1293" i="2" s="1"/>
  <c r="L1293" i="2" s="1"/>
  <c r="I506" i="2" l="1"/>
  <c r="I22" i="2" s="1"/>
  <c r="I922" i="2"/>
  <c r="I1482" i="2"/>
  <c r="I963" i="2"/>
  <c r="I783" i="2"/>
  <c r="I837" i="2"/>
  <c r="I14" i="2"/>
  <c r="G1289" i="2"/>
  <c r="H1289" i="2" s="1"/>
  <c r="J1289" i="2" s="1"/>
  <c r="L1289" i="2" s="1"/>
  <c r="G1339" i="2"/>
  <c r="H1339" i="2" s="1"/>
  <c r="J1339" i="2" s="1"/>
  <c r="L1339" i="2" s="1"/>
  <c r="I955" i="2" l="1"/>
  <c r="I836" i="2"/>
  <c r="I1481" i="2"/>
  <c r="G1288" i="2"/>
  <c r="H1288" i="2" s="1"/>
  <c r="J1288" i="2" s="1"/>
  <c r="L1288" i="2" s="1"/>
  <c r="G1047" i="2"/>
  <c r="G901" i="2"/>
  <c r="H901" i="2" s="1"/>
  <c r="J901" i="2" s="1"/>
  <c r="L901" i="2" s="1"/>
  <c r="G877" i="2"/>
  <c r="G873" i="2" s="1"/>
  <c r="G860" i="2"/>
  <c r="H860" i="2" s="1"/>
  <c r="J860" i="2" s="1"/>
  <c r="L860" i="2" s="1"/>
  <c r="G1521" i="2"/>
  <c r="H1521" i="2" s="1"/>
  <c r="J1521" i="2" s="1"/>
  <c r="L1521" i="2" s="1"/>
  <c r="G1500" i="2"/>
  <c r="H1500" i="2" s="1"/>
  <c r="J1500" i="2" s="1"/>
  <c r="L1500" i="2" s="1"/>
  <c r="G1307" i="2"/>
  <c r="H1307" i="2" s="1"/>
  <c r="J1307" i="2" s="1"/>
  <c r="L1307" i="2" s="1"/>
  <c r="G872" i="2" l="1"/>
  <c r="H873" i="2"/>
  <c r="J873" i="2" s="1"/>
  <c r="L873" i="2" s="1"/>
  <c r="H877" i="2"/>
  <c r="J877" i="2" s="1"/>
  <c r="L877" i="2" s="1"/>
  <c r="H1047" i="2"/>
  <c r="J1047" i="2" s="1"/>
  <c r="L1047" i="2" s="1"/>
  <c r="I775" i="2"/>
  <c r="I1535" i="2" s="1"/>
  <c r="G1498" i="2"/>
  <c r="H1498" i="2" s="1"/>
  <c r="J1498" i="2" s="1"/>
  <c r="L1498" i="2" s="1"/>
  <c r="G1357" i="2"/>
  <c r="H1357" i="2" s="1"/>
  <c r="J1357" i="2" s="1"/>
  <c r="L1357" i="2" s="1"/>
  <c r="G1342" i="2"/>
  <c r="H1342" i="2" s="1"/>
  <c r="J1342" i="2" s="1"/>
  <c r="L1342" i="2" s="1"/>
  <c r="G1321" i="2"/>
  <c r="H1321" i="2" s="1"/>
  <c r="J1321" i="2" s="1"/>
  <c r="L1321" i="2" s="1"/>
  <c r="I1534" i="2" l="1"/>
  <c r="G1497" i="2"/>
  <c r="H1497" i="2" s="1"/>
  <c r="J1497" i="2" s="1"/>
  <c r="L1497" i="2" s="1"/>
  <c r="G1271" i="2" l="1"/>
  <c r="G1246" i="2"/>
  <c r="H1246" i="2" l="1"/>
  <c r="J1246" i="2" s="1"/>
  <c r="L1246" i="2" s="1"/>
  <c r="H1271" i="2"/>
  <c r="J1271" i="2" s="1"/>
  <c r="L1271" i="2" s="1"/>
  <c r="G1270" i="2"/>
  <c r="G146" i="2"/>
  <c r="H146" i="2" s="1"/>
  <c r="J146" i="2" s="1"/>
  <c r="L146" i="2" s="1"/>
  <c r="G85" i="2"/>
  <c r="G36" i="2"/>
  <c r="G35" i="2" l="1"/>
  <c r="H35" i="2" s="1"/>
  <c r="J35" i="2" s="1"/>
  <c r="L35" i="2" s="1"/>
  <c r="H36" i="2"/>
  <c r="J36" i="2" s="1"/>
  <c r="L36" i="2" s="1"/>
  <c r="H1270" i="2"/>
  <c r="J1270" i="2" s="1"/>
  <c r="L1270" i="2" s="1"/>
  <c r="G1269" i="2"/>
  <c r="H1269" i="2" s="1"/>
  <c r="J1269" i="2" s="1"/>
  <c r="L1269" i="2" s="1"/>
  <c r="G84" i="2"/>
  <c r="H84" i="2" s="1"/>
  <c r="J84" i="2" s="1"/>
  <c r="L84" i="2" s="1"/>
  <c r="H85" i="2"/>
  <c r="J85" i="2" s="1"/>
  <c r="L85" i="2" s="1"/>
  <c r="G798" i="2"/>
  <c r="H798" i="2" s="1"/>
  <c r="J798" i="2" s="1"/>
  <c r="L798" i="2" s="1"/>
  <c r="G789" i="2"/>
  <c r="H789" i="2" s="1"/>
  <c r="J789" i="2" s="1"/>
  <c r="L789" i="2" s="1"/>
  <c r="O789" i="2" s="1"/>
  <c r="G34" i="2" l="1"/>
  <c r="H34" i="2" s="1"/>
  <c r="J34" i="2" s="1"/>
  <c r="L34" i="2" s="1"/>
  <c r="G1507" i="2"/>
  <c r="G1010" i="2"/>
  <c r="H1010" i="2" s="1"/>
  <c r="J1010" i="2" s="1"/>
  <c r="L1010" i="2" s="1"/>
  <c r="G1126" i="2"/>
  <c r="H1126" i="2" l="1"/>
  <c r="J1126" i="2" s="1"/>
  <c r="L1126" i="2" s="1"/>
  <c r="G1125" i="2"/>
  <c r="H1507" i="2"/>
  <c r="J1507" i="2" s="1"/>
  <c r="L1507" i="2" s="1"/>
  <c r="G899" i="2"/>
  <c r="H899" i="2" s="1"/>
  <c r="J899" i="2" s="1"/>
  <c r="L899" i="2" s="1"/>
  <c r="G810" i="2"/>
  <c r="G834" i="2"/>
  <c r="G858" i="2"/>
  <c r="G226" i="2"/>
  <c r="H226" i="2" s="1"/>
  <c r="J226" i="2" s="1"/>
  <c r="L226" i="2" s="1"/>
  <c r="G145" i="2"/>
  <c r="G141" i="2"/>
  <c r="H141" i="2" s="1"/>
  <c r="J141" i="2" s="1"/>
  <c r="L141" i="2" s="1"/>
  <c r="G650" i="2"/>
  <c r="H650" i="2" s="1"/>
  <c r="J650" i="2" s="1"/>
  <c r="L650" i="2" s="1"/>
  <c r="H810" i="2" l="1"/>
  <c r="J810" i="2" s="1"/>
  <c r="L810" i="2" s="1"/>
  <c r="G144" i="2"/>
  <c r="H144" i="2" s="1"/>
  <c r="J144" i="2" s="1"/>
  <c r="L144" i="2" s="1"/>
  <c r="H145" i="2"/>
  <c r="J145" i="2" s="1"/>
  <c r="L145" i="2" s="1"/>
  <c r="H858" i="2"/>
  <c r="J858" i="2" s="1"/>
  <c r="L858" i="2" s="1"/>
  <c r="G855" i="2"/>
  <c r="H855" i="2" s="1"/>
  <c r="J855" i="2" s="1"/>
  <c r="L855" i="2" s="1"/>
  <c r="G833" i="2"/>
  <c r="H833" i="2" s="1"/>
  <c r="J833" i="2" s="1"/>
  <c r="L833" i="2" s="1"/>
  <c r="H834" i="2"/>
  <c r="J834" i="2" s="1"/>
  <c r="L834" i="2" s="1"/>
  <c r="G898" i="2"/>
  <c r="H898" i="2" s="1"/>
  <c r="J898" i="2" s="1"/>
  <c r="L898" i="2" s="1"/>
  <c r="H872" i="2"/>
  <c r="J872" i="2" s="1"/>
  <c r="L872" i="2" s="1"/>
  <c r="G225" i="2"/>
  <c r="H225" i="2" s="1"/>
  <c r="J225" i="2" s="1"/>
  <c r="L225" i="2" s="1"/>
  <c r="G832" i="2" l="1"/>
  <c r="H832" i="2" s="1"/>
  <c r="J832" i="2" s="1"/>
  <c r="L832" i="2" s="1"/>
  <c r="G143" i="2"/>
  <c r="H143" i="2" s="1"/>
  <c r="J143" i="2" s="1"/>
  <c r="L143" i="2" s="1"/>
  <c r="G854" i="2"/>
  <c r="H854" i="2" s="1"/>
  <c r="J854" i="2" s="1"/>
  <c r="L854" i="2" s="1"/>
  <c r="G871" i="2"/>
  <c r="H871" i="2" s="1"/>
  <c r="J871" i="2" s="1"/>
  <c r="L871" i="2" s="1"/>
  <c r="G224" i="2"/>
  <c r="H224" i="2" s="1"/>
  <c r="J224" i="2" s="1"/>
  <c r="L224" i="2" s="1"/>
  <c r="G29" i="2"/>
  <c r="G41" i="2"/>
  <c r="G55" i="2"/>
  <c r="H55" i="2" s="1"/>
  <c r="J55" i="2" s="1"/>
  <c r="L55" i="2" s="1"/>
  <c r="G65" i="2"/>
  <c r="H65" i="2" s="1"/>
  <c r="J65" i="2" s="1"/>
  <c r="L65" i="2" s="1"/>
  <c r="G77" i="2"/>
  <c r="H77" i="2" s="1"/>
  <c r="J77" i="2" s="1"/>
  <c r="L77" i="2" s="1"/>
  <c r="G80" i="2"/>
  <c r="H80" i="2" s="1"/>
  <c r="J80" i="2" s="1"/>
  <c r="L80" i="2" s="1"/>
  <c r="G82" i="2"/>
  <c r="H82" i="2" s="1"/>
  <c r="J82" i="2" s="1"/>
  <c r="L82" i="2" s="1"/>
  <c r="G91" i="2"/>
  <c r="G96" i="2"/>
  <c r="H96" i="2" s="1"/>
  <c r="J96" i="2" s="1"/>
  <c r="L96" i="2" s="1"/>
  <c r="G107" i="2"/>
  <c r="G114" i="2"/>
  <c r="G122" i="2"/>
  <c r="H122" i="2" s="1"/>
  <c r="J122" i="2" s="1"/>
  <c r="L122" i="2" s="1"/>
  <c r="G126" i="2"/>
  <c r="H126" i="2" s="1"/>
  <c r="J126" i="2" s="1"/>
  <c r="L126" i="2" s="1"/>
  <c r="G129" i="2"/>
  <c r="H129" i="2" s="1"/>
  <c r="J129" i="2" s="1"/>
  <c r="L129" i="2" s="1"/>
  <c r="G134" i="2"/>
  <c r="G139" i="2"/>
  <c r="G156" i="2"/>
  <c r="H156" i="2" s="1"/>
  <c r="J156" i="2" s="1"/>
  <c r="L156" i="2" s="1"/>
  <c r="G161" i="2"/>
  <c r="G174" i="2"/>
  <c r="G178" i="2"/>
  <c r="H178" i="2" s="1"/>
  <c r="J178" i="2" s="1"/>
  <c r="L178" i="2" s="1"/>
  <c r="G186" i="2"/>
  <c r="G188" i="2"/>
  <c r="H188" i="2" s="1"/>
  <c r="J188" i="2" s="1"/>
  <c r="L188" i="2" s="1"/>
  <c r="G205" i="2"/>
  <c r="G207" i="2"/>
  <c r="H207" i="2" s="1"/>
  <c r="J207" i="2" s="1"/>
  <c r="L207" i="2" s="1"/>
  <c r="G216" i="2"/>
  <c r="G238" i="2"/>
  <c r="G475" i="2"/>
  <c r="H475" i="2" s="1"/>
  <c r="J475" i="2" s="1"/>
  <c r="L475" i="2" s="1"/>
  <c r="G477" i="2"/>
  <c r="H477" i="2" s="1"/>
  <c r="J477" i="2" s="1"/>
  <c r="L477" i="2" s="1"/>
  <c r="G479" i="2"/>
  <c r="H479" i="2" s="1"/>
  <c r="J479" i="2" s="1"/>
  <c r="L479" i="2" s="1"/>
  <c r="G481" i="2"/>
  <c r="H481" i="2" s="1"/>
  <c r="J481" i="2" s="1"/>
  <c r="L481" i="2" s="1"/>
  <c r="G486" i="2"/>
  <c r="G489" i="2"/>
  <c r="H489" i="2" s="1"/>
  <c r="J489" i="2" s="1"/>
  <c r="L489" i="2" s="1"/>
  <c r="G492" i="2"/>
  <c r="G496" i="2"/>
  <c r="G501" i="2"/>
  <c r="G504" i="2"/>
  <c r="G511" i="2"/>
  <c r="H511" i="2" s="1"/>
  <c r="J511" i="2" s="1"/>
  <c r="L511" i="2" s="1"/>
  <c r="G525" i="2"/>
  <c r="G529" i="2"/>
  <c r="G531" i="2"/>
  <c r="H531" i="2" s="1"/>
  <c r="J531" i="2" s="1"/>
  <c r="L531" i="2" s="1"/>
  <c r="G624" i="2"/>
  <c r="H624" i="2" s="1"/>
  <c r="J624" i="2" s="1"/>
  <c r="L624" i="2" s="1"/>
  <c r="G626" i="2"/>
  <c r="H626" i="2" s="1"/>
  <c r="J626" i="2" s="1"/>
  <c r="L626" i="2" s="1"/>
  <c r="G628" i="2"/>
  <c r="H628" i="2" s="1"/>
  <c r="J628" i="2" s="1"/>
  <c r="L628" i="2" s="1"/>
  <c r="G630" i="2"/>
  <c r="H630" i="2" s="1"/>
  <c r="J630" i="2" s="1"/>
  <c r="L630" i="2" s="1"/>
  <c r="G633" i="2"/>
  <c r="H633" i="2" s="1"/>
  <c r="J633" i="2" s="1"/>
  <c r="L633" i="2" s="1"/>
  <c r="G635" i="2"/>
  <c r="H635" i="2" s="1"/>
  <c r="J635" i="2" s="1"/>
  <c r="L635" i="2" s="1"/>
  <c r="G639" i="2"/>
  <c r="H639" i="2" s="1"/>
  <c r="J639" i="2" s="1"/>
  <c r="L639" i="2" s="1"/>
  <c r="G641" i="2"/>
  <c r="H641" i="2" s="1"/>
  <c r="J641" i="2" s="1"/>
  <c r="L641" i="2" s="1"/>
  <c r="G643" i="2"/>
  <c r="H643" i="2" s="1"/>
  <c r="J643" i="2" s="1"/>
  <c r="L643" i="2" s="1"/>
  <c r="G645" i="2"/>
  <c r="H645" i="2" s="1"/>
  <c r="J645" i="2" s="1"/>
  <c r="L645" i="2" s="1"/>
  <c r="G652" i="2"/>
  <c r="G654" i="2"/>
  <c r="H654" i="2" s="1"/>
  <c r="J654" i="2" s="1"/>
  <c r="L654" i="2" s="1"/>
  <c r="G667" i="2"/>
  <c r="H667" i="2" s="1"/>
  <c r="J667" i="2" s="1"/>
  <c r="L667" i="2" s="1"/>
  <c r="G675" i="2"/>
  <c r="H675" i="2" s="1"/>
  <c r="J675" i="2" s="1"/>
  <c r="L675" i="2" s="1"/>
  <c r="G686" i="2"/>
  <c r="G688" i="2"/>
  <c r="H688" i="2" s="1"/>
  <c r="J688" i="2" s="1"/>
  <c r="L688" i="2" s="1"/>
  <c r="G695" i="2"/>
  <c r="G699" i="2"/>
  <c r="G704" i="2"/>
  <c r="G710" i="2"/>
  <c r="G712" i="2"/>
  <c r="H712" i="2" s="1"/>
  <c r="J712" i="2" s="1"/>
  <c r="L712" i="2" s="1"/>
  <c r="G715" i="2"/>
  <c r="G719" i="2"/>
  <c r="G722" i="2"/>
  <c r="G729" i="2"/>
  <c r="G735" i="2"/>
  <c r="G739" i="2"/>
  <c r="G743" i="2"/>
  <c r="G746" i="2"/>
  <c r="G749" i="2"/>
  <c r="G751" i="2"/>
  <c r="H751" i="2" s="1"/>
  <c r="J751" i="2" s="1"/>
  <c r="L751" i="2" s="1"/>
  <c r="G761" i="2"/>
  <c r="G767" i="2"/>
  <c r="G773" i="2"/>
  <c r="G788" i="2"/>
  <c r="G790" i="2"/>
  <c r="H790" i="2" s="1"/>
  <c r="J790" i="2" s="1"/>
  <c r="L790" i="2" s="1"/>
  <c r="G792" i="2"/>
  <c r="H792" i="2" s="1"/>
  <c r="J792" i="2" s="1"/>
  <c r="L792" i="2" s="1"/>
  <c r="G794" i="2"/>
  <c r="H794" i="2" s="1"/>
  <c r="J794" i="2" s="1"/>
  <c r="L794" i="2" s="1"/>
  <c r="G796" i="2"/>
  <c r="H796" i="2" s="1"/>
  <c r="J796" i="2" s="1"/>
  <c r="L796" i="2" s="1"/>
  <c r="G801" i="2"/>
  <c r="G817" i="2"/>
  <c r="G820" i="2"/>
  <c r="G828" i="2"/>
  <c r="G841" i="2"/>
  <c r="G846" i="2"/>
  <c r="G895" i="2"/>
  <c r="G907" i="2"/>
  <c r="G912" i="2"/>
  <c r="G930" i="2"/>
  <c r="G941" i="2"/>
  <c r="G947" i="2"/>
  <c r="G953" i="2"/>
  <c r="G961" i="2"/>
  <c r="G968" i="2"/>
  <c r="G970" i="2"/>
  <c r="H970" i="2" s="1"/>
  <c r="J970" i="2" s="1"/>
  <c r="L970" i="2" s="1"/>
  <c r="G977" i="2"/>
  <c r="G981" i="2"/>
  <c r="G983" i="2"/>
  <c r="H983" i="2" s="1"/>
  <c r="J983" i="2" s="1"/>
  <c r="L983" i="2" s="1"/>
  <c r="G986" i="2"/>
  <c r="G988" i="2"/>
  <c r="H988" i="2" s="1"/>
  <c r="J988" i="2" s="1"/>
  <c r="L988" i="2" s="1"/>
  <c r="G990" i="2"/>
  <c r="H990" i="2" s="1"/>
  <c r="J990" i="2" s="1"/>
  <c r="L990" i="2" s="1"/>
  <c r="G992" i="2"/>
  <c r="H992" i="2" s="1"/>
  <c r="J992" i="2" s="1"/>
  <c r="L992" i="2" s="1"/>
  <c r="G1008" i="2"/>
  <c r="G1012" i="2"/>
  <c r="H1012" i="2" s="1"/>
  <c r="J1012" i="2" s="1"/>
  <c r="L1012" i="2" s="1"/>
  <c r="G1014" i="2"/>
  <c r="H1014" i="2" s="1"/>
  <c r="J1014" i="2" s="1"/>
  <c r="L1014" i="2" s="1"/>
  <c r="G1018" i="2"/>
  <c r="G1025" i="2"/>
  <c r="G1029" i="2"/>
  <c r="G1031" i="2"/>
  <c r="H1031" i="2" s="1"/>
  <c r="J1031" i="2" s="1"/>
  <c r="L1031" i="2" s="1"/>
  <c r="G1034" i="2"/>
  <c r="G1038" i="2"/>
  <c r="H1038" i="2" s="1"/>
  <c r="J1038" i="2" s="1"/>
  <c r="L1038" i="2" s="1"/>
  <c r="G1040" i="2"/>
  <c r="H1040" i="2" s="1"/>
  <c r="J1040" i="2" s="1"/>
  <c r="L1040" i="2" s="1"/>
  <c r="G1042" i="2"/>
  <c r="H1042" i="2" s="1"/>
  <c r="J1042" i="2" s="1"/>
  <c r="L1042" i="2" s="1"/>
  <c r="G1044" i="2"/>
  <c r="H1044" i="2" s="1"/>
  <c r="J1044" i="2" s="1"/>
  <c r="L1044" i="2" s="1"/>
  <c r="G1050" i="2"/>
  <c r="G1054" i="2"/>
  <c r="G1058" i="2"/>
  <c r="H1058" i="2" s="1"/>
  <c r="J1058" i="2" s="1"/>
  <c r="L1058" i="2" s="1"/>
  <c r="G1060" i="2"/>
  <c r="H1060" i="2" s="1"/>
  <c r="J1060" i="2" s="1"/>
  <c r="L1060" i="2" s="1"/>
  <c r="G1089" i="2"/>
  <c r="G1095" i="2"/>
  <c r="H1095" i="2" s="1"/>
  <c r="J1095" i="2" s="1"/>
  <c r="L1095" i="2" s="1"/>
  <c r="G1100" i="2"/>
  <c r="G1104" i="2"/>
  <c r="G1106" i="2"/>
  <c r="H1106" i="2" s="1"/>
  <c r="J1106" i="2" s="1"/>
  <c r="L1106" i="2" s="1"/>
  <c r="G1109" i="2"/>
  <c r="G1128" i="2"/>
  <c r="H1128" i="2" s="1"/>
  <c r="J1128" i="2" s="1"/>
  <c r="L1128" i="2" s="1"/>
  <c r="G1131" i="2"/>
  <c r="H1131" i="2" s="1"/>
  <c r="J1131" i="2" s="1"/>
  <c r="L1131" i="2" s="1"/>
  <c r="G1134" i="2"/>
  <c r="G1140" i="2"/>
  <c r="G1151" i="2"/>
  <c r="G1158" i="2"/>
  <c r="G1164" i="2"/>
  <c r="H1164" i="2" s="1"/>
  <c r="J1164" i="2" s="1"/>
  <c r="L1164" i="2" s="1"/>
  <c r="G1166" i="2"/>
  <c r="H1166" i="2" s="1"/>
  <c r="J1166" i="2" s="1"/>
  <c r="L1166" i="2" s="1"/>
  <c r="G1173" i="2"/>
  <c r="G1176" i="2"/>
  <c r="G1178" i="2"/>
  <c r="H1178" i="2" s="1"/>
  <c r="J1178" i="2" s="1"/>
  <c r="L1178" i="2" s="1"/>
  <c r="G1180" i="2"/>
  <c r="H1180" i="2" s="1"/>
  <c r="J1180" i="2" s="1"/>
  <c r="L1180" i="2" s="1"/>
  <c r="G1182" i="2"/>
  <c r="H1182" i="2" s="1"/>
  <c r="J1182" i="2" s="1"/>
  <c r="L1182" i="2" s="1"/>
  <c r="G1187" i="2"/>
  <c r="G1191" i="2"/>
  <c r="G1196" i="2"/>
  <c r="G1201" i="2"/>
  <c r="G1208" i="2"/>
  <c r="G1210" i="2"/>
  <c r="H1210" i="2" s="1"/>
  <c r="J1210" i="2" s="1"/>
  <c r="L1210" i="2" s="1"/>
  <c r="G1212" i="2"/>
  <c r="H1212" i="2" s="1"/>
  <c r="J1212" i="2" s="1"/>
  <c r="L1212" i="2" s="1"/>
  <c r="G1214" i="2"/>
  <c r="H1214" i="2" s="1"/>
  <c r="J1214" i="2" s="1"/>
  <c r="L1214" i="2" s="1"/>
  <c r="G1218" i="2"/>
  <c r="G1220" i="2"/>
  <c r="H1220" i="2" s="1"/>
  <c r="J1220" i="2" s="1"/>
  <c r="L1220" i="2" s="1"/>
  <c r="G1225" i="2"/>
  <c r="G1239" i="2"/>
  <c r="G1249" i="2"/>
  <c r="G1245" i="2" s="1"/>
  <c r="G1255" i="2"/>
  <c r="G853" i="2" l="1"/>
  <c r="H853" i="2" s="1"/>
  <c r="J853" i="2" s="1"/>
  <c r="L853" i="2" s="1"/>
  <c r="H1134" i="2"/>
  <c r="J1134" i="2" s="1"/>
  <c r="L1134" i="2" s="1"/>
  <c r="G1133" i="2"/>
  <c r="H1089" i="2"/>
  <c r="J1089" i="2" s="1"/>
  <c r="L1089" i="2" s="1"/>
  <c r="G1088" i="2"/>
  <c r="H1050" i="2"/>
  <c r="J1050" i="2" s="1"/>
  <c r="L1050" i="2" s="1"/>
  <c r="G1046" i="2"/>
  <c r="H1046" i="2" s="1"/>
  <c r="J1046" i="2" s="1"/>
  <c r="L1046" i="2" s="1"/>
  <c r="H1025" i="2"/>
  <c r="J1025" i="2" s="1"/>
  <c r="L1025" i="2" s="1"/>
  <c r="G1024" i="2"/>
  <c r="H1008" i="2"/>
  <c r="J1008" i="2" s="1"/>
  <c r="L1008" i="2" s="1"/>
  <c r="G1007" i="2"/>
  <c r="H986" i="2"/>
  <c r="J986" i="2" s="1"/>
  <c r="L986" i="2" s="1"/>
  <c r="G985" i="2"/>
  <c r="H985" i="2" s="1"/>
  <c r="J985" i="2" s="1"/>
  <c r="L985" i="2" s="1"/>
  <c r="G906" i="2"/>
  <c r="H907" i="2"/>
  <c r="J907" i="2" s="1"/>
  <c r="L907" i="2" s="1"/>
  <c r="H788" i="2"/>
  <c r="J788" i="2" s="1"/>
  <c r="L788" i="2" s="1"/>
  <c r="G787" i="2"/>
  <c r="G738" i="2"/>
  <c r="H739" i="2"/>
  <c r="J739" i="2" s="1"/>
  <c r="L739" i="2" s="1"/>
  <c r="H719" i="2"/>
  <c r="J719" i="2" s="1"/>
  <c r="L719" i="2" s="1"/>
  <c r="G718" i="2"/>
  <c r="G685" i="2"/>
  <c r="H685" i="2" s="1"/>
  <c r="J685" i="2" s="1"/>
  <c r="L685" i="2" s="1"/>
  <c r="H686" i="2"/>
  <c r="J686" i="2" s="1"/>
  <c r="L686" i="2" s="1"/>
  <c r="G500" i="2"/>
  <c r="H500" i="2" s="1"/>
  <c r="J500" i="2" s="1"/>
  <c r="L500" i="2" s="1"/>
  <c r="H501" i="2"/>
  <c r="J501" i="2" s="1"/>
  <c r="L501" i="2" s="1"/>
  <c r="G485" i="2"/>
  <c r="H485" i="2" s="1"/>
  <c r="J485" i="2" s="1"/>
  <c r="L485" i="2" s="1"/>
  <c r="H486" i="2"/>
  <c r="J486" i="2" s="1"/>
  <c r="L486" i="2" s="1"/>
  <c r="G204" i="2"/>
  <c r="H204" i="2" s="1"/>
  <c r="J204" i="2" s="1"/>
  <c r="L204" i="2" s="1"/>
  <c r="H205" i="2"/>
  <c r="J205" i="2" s="1"/>
  <c r="L205" i="2" s="1"/>
  <c r="G133" i="2"/>
  <c r="H133" i="2" s="1"/>
  <c r="J133" i="2" s="1"/>
  <c r="L133" i="2" s="1"/>
  <c r="H134" i="2"/>
  <c r="J134" i="2" s="1"/>
  <c r="L134" i="2" s="1"/>
  <c r="H1249" i="2"/>
  <c r="J1249" i="2" s="1"/>
  <c r="L1249" i="2" s="1"/>
  <c r="H1208" i="2"/>
  <c r="J1208" i="2" s="1"/>
  <c r="L1208" i="2" s="1"/>
  <c r="G1207" i="2"/>
  <c r="H1158" i="2"/>
  <c r="J1158" i="2" s="1"/>
  <c r="L1158" i="2" s="1"/>
  <c r="G1154" i="2"/>
  <c r="H1034" i="2"/>
  <c r="J1034" i="2" s="1"/>
  <c r="L1034" i="2" s="1"/>
  <c r="G1033" i="2"/>
  <c r="H1033" i="2" s="1"/>
  <c r="J1033" i="2" s="1"/>
  <c r="L1033" i="2" s="1"/>
  <c r="H968" i="2"/>
  <c r="J968" i="2" s="1"/>
  <c r="L968" i="2" s="1"/>
  <c r="G967" i="2"/>
  <c r="H895" i="2"/>
  <c r="J895" i="2" s="1"/>
  <c r="L895" i="2" s="1"/>
  <c r="G894" i="2"/>
  <c r="G235" i="2"/>
  <c r="H235" i="2" s="1"/>
  <c r="J235" i="2" s="1"/>
  <c r="L235" i="2" s="1"/>
  <c r="H238" i="2"/>
  <c r="J238" i="2" s="1"/>
  <c r="L238" i="2" s="1"/>
  <c r="G40" i="2"/>
  <c r="H40" i="2" s="1"/>
  <c r="J40" i="2" s="1"/>
  <c r="L40" i="2" s="1"/>
  <c r="H41" i="2"/>
  <c r="J41" i="2" s="1"/>
  <c r="L41" i="2" s="1"/>
  <c r="H1239" i="2"/>
  <c r="J1239" i="2" s="1"/>
  <c r="L1239" i="2" s="1"/>
  <c r="G1235" i="2"/>
  <c r="H1235" i="2" s="1"/>
  <c r="J1235" i="2" s="1"/>
  <c r="L1235" i="2" s="1"/>
  <c r="H1201" i="2"/>
  <c r="J1201" i="2" s="1"/>
  <c r="L1201" i="2" s="1"/>
  <c r="G1200" i="2"/>
  <c r="H1173" i="2"/>
  <c r="J1173" i="2" s="1"/>
  <c r="L1173" i="2" s="1"/>
  <c r="G1168" i="2"/>
  <c r="H1168" i="2" s="1"/>
  <c r="J1168" i="2" s="1"/>
  <c r="L1168" i="2" s="1"/>
  <c r="H1151" i="2"/>
  <c r="J1151" i="2" s="1"/>
  <c r="L1151" i="2" s="1"/>
  <c r="G1150" i="2"/>
  <c r="H1100" i="2"/>
  <c r="J1100" i="2" s="1"/>
  <c r="L1100" i="2" s="1"/>
  <c r="G1099" i="2"/>
  <c r="H981" i="2"/>
  <c r="J981" i="2" s="1"/>
  <c r="L981" i="2" s="1"/>
  <c r="G980" i="2"/>
  <c r="H961" i="2"/>
  <c r="J961" i="2" s="1"/>
  <c r="L961" i="2" s="1"/>
  <c r="G960" i="2"/>
  <c r="H930" i="2"/>
  <c r="J930" i="2" s="1"/>
  <c r="L930" i="2" s="1"/>
  <c r="G926" i="2"/>
  <c r="H846" i="2"/>
  <c r="J846" i="2" s="1"/>
  <c r="L846" i="2" s="1"/>
  <c r="G845" i="2"/>
  <c r="H845" i="2" s="1"/>
  <c r="J845" i="2" s="1"/>
  <c r="L845" i="2" s="1"/>
  <c r="H817" i="2"/>
  <c r="J817" i="2" s="1"/>
  <c r="L817" i="2" s="1"/>
  <c r="G806" i="2"/>
  <c r="H767" i="2"/>
  <c r="J767" i="2" s="1"/>
  <c r="L767" i="2" s="1"/>
  <c r="G766" i="2"/>
  <c r="G745" i="2"/>
  <c r="H745" i="2" s="1"/>
  <c r="J745" i="2" s="1"/>
  <c r="L745" i="2" s="1"/>
  <c r="H746" i="2"/>
  <c r="J746" i="2" s="1"/>
  <c r="L746" i="2" s="1"/>
  <c r="G728" i="2"/>
  <c r="H729" i="2"/>
  <c r="J729" i="2" s="1"/>
  <c r="L729" i="2" s="1"/>
  <c r="H695" i="2"/>
  <c r="J695" i="2" s="1"/>
  <c r="L695" i="2" s="1"/>
  <c r="G694" i="2"/>
  <c r="G491" i="2"/>
  <c r="H491" i="2" s="1"/>
  <c r="J491" i="2" s="1"/>
  <c r="L491" i="2" s="1"/>
  <c r="H492" i="2"/>
  <c r="J492" i="2" s="1"/>
  <c r="L492" i="2" s="1"/>
  <c r="G215" i="2"/>
  <c r="H215" i="2" s="1"/>
  <c r="J215" i="2" s="1"/>
  <c r="L215" i="2" s="1"/>
  <c r="H216" i="2"/>
  <c r="J216" i="2" s="1"/>
  <c r="L216" i="2" s="1"/>
  <c r="G180" i="2"/>
  <c r="H180" i="2" s="1"/>
  <c r="J180" i="2" s="1"/>
  <c r="L180" i="2" s="1"/>
  <c r="H186" i="2"/>
  <c r="J186" i="2" s="1"/>
  <c r="L186" i="2" s="1"/>
  <c r="G25" i="2"/>
  <c r="H29" i="2"/>
  <c r="J29" i="2" s="1"/>
  <c r="L29" i="2" s="1"/>
  <c r="H1255" i="2"/>
  <c r="J1255" i="2" s="1"/>
  <c r="L1255" i="2" s="1"/>
  <c r="G1251" i="2"/>
  <c r="H1251" i="2" s="1"/>
  <c r="J1251" i="2" s="1"/>
  <c r="L1251" i="2" s="1"/>
  <c r="H1191" i="2"/>
  <c r="J1191" i="2" s="1"/>
  <c r="L1191" i="2" s="1"/>
  <c r="G1190" i="2"/>
  <c r="H947" i="2"/>
  <c r="J947" i="2" s="1"/>
  <c r="L947" i="2" s="1"/>
  <c r="G946" i="2"/>
  <c r="H828" i="2"/>
  <c r="J828" i="2" s="1"/>
  <c r="L828" i="2" s="1"/>
  <c r="G824" i="2"/>
  <c r="H824" i="2" s="1"/>
  <c r="J824" i="2" s="1"/>
  <c r="L824" i="2" s="1"/>
  <c r="G703" i="2"/>
  <c r="H704" i="2"/>
  <c r="J704" i="2" s="1"/>
  <c r="L704" i="2" s="1"/>
  <c r="G649" i="2"/>
  <c r="H649" i="2" s="1"/>
  <c r="J649" i="2" s="1"/>
  <c r="L649" i="2" s="1"/>
  <c r="H652" i="2"/>
  <c r="J652" i="2" s="1"/>
  <c r="L652" i="2" s="1"/>
  <c r="G528" i="2"/>
  <c r="H528" i="2" s="1"/>
  <c r="J528" i="2" s="1"/>
  <c r="L528" i="2" s="1"/>
  <c r="H529" i="2"/>
  <c r="J529" i="2" s="1"/>
  <c r="L529" i="2" s="1"/>
  <c r="G169" i="2"/>
  <c r="H169" i="2" s="1"/>
  <c r="J169" i="2" s="1"/>
  <c r="L169" i="2" s="1"/>
  <c r="H174" i="2"/>
  <c r="J174" i="2" s="1"/>
  <c r="L174" i="2" s="1"/>
  <c r="G110" i="2"/>
  <c r="H110" i="2" s="1"/>
  <c r="J110" i="2" s="1"/>
  <c r="L110" i="2" s="1"/>
  <c r="H114" i="2"/>
  <c r="J114" i="2" s="1"/>
  <c r="L114" i="2" s="1"/>
  <c r="H1218" i="2"/>
  <c r="J1218" i="2" s="1"/>
  <c r="L1218" i="2" s="1"/>
  <c r="G1217" i="2"/>
  <c r="H1187" i="2"/>
  <c r="J1187" i="2" s="1"/>
  <c r="L1187" i="2" s="1"/>
  <c r="G1186" i="2"/>
  <c r="H1176" i="2"/>
  <c r="J1176" i="2" s="1"/>
  <c r="L1176" i="2" s="1"/>
  <c r="G1175" i="2"/>
  <c r="H1175" i="2" s="1"/>
  <c r="J1175" i="2" s="1"/>
  <c r="L1175" i="2" s="1"/>
  <c r="H1104" i="2"/>
  <c r="J1104" i="2" s="1"/>
  <c r="L1104" i="2" s="1"/>
  <c r="G1103" i="2"/>
  <c r="H1018" i="2"/>
  <c r="J1018" i="2" s="1"/>
  <c r="L1018" i="2" s="1"/>
  <c r="G1017" i="2"/>
  <c r="H1017" i="2" s="1"/>
  <c r="J1017" i="2" s="1"/>
  <c r="L1017" i="2" s="1"/>
  <c r="H941" i="2"/>
  <c r="J941" i="2" s="1"/>
  <c r="L941" i="2" s="1"/>
  <c r="G937" i="2"/>
  <c r="H937" i="2" s="1"/>
  <c r="J937" i="2" s="1"/>
  <c r="L937" i="2" s="1"/>
  <c r="H820" i="2"/>
  <c r="J820" i="2" s="1"/>
  <c r="L820" i="2" s="1"/>
  <c r="G819" i="2"/>
  <c r="H819" i="2" s="1"/>
  <c r="J819" i="2" s="1"/>
  <c r="L819" i="2" s="1"/>
  <c r="G772" i="2"/>
  <c r="H773" i="2"/>
  <c r="J773" i="2" s="1"/>
  <c r="L773" i="2" s="1"/>
  <c r="H749" i="2"/>
  <c r="J749" i="2" s="1"/>
  <c r="L749" i="2" s="1"/>
  <c r="G748" i="2"/>
  <c r="H748" i="2" s="1"/>
  <c r="J748" i="2" s="1"/>
  <c r="L748" i="2" s="1"/>
  <c r="G733" i="2"/>
  <c r="H733" i="2" s="1"/>
  <c r="J733" i="2" s="1"/>
  <c r="L733" i="2" s="1"/>
  <c r="G734" i="2"/>
  <c r="H734" i="2" s="1"/>
  <c r="J734" i="2" s="1"/>
  <c r="L734" i="2" s="1"/>
  <c r="H735" i="2"/>
  <c r="J735" i="2" s="1"/>
  <c r="L735" i="2" s="1"/>
  <c r="G714" i="2"/>
  <c r="H714" i="2" s="1"/>
  <c r="J714" i="2" s="1"/>
  <c r="L714" i="2" s="1"/>
  <c r="H715" i="2"/>
  <c r="J715" i="2" s="1"/>
  <c r="L715" i="2" s="1"/>
  <c r="H699" i="2"/>
  <c r="J699" i="2" s="1"/>
  <c r="L699" i="2" s="1"/>
  <c r="G698" i="2"/>
  <c r="G524" i="2"/>
  <c r="H524" i="2" s="1"/>
  <c r="J524" i="2" s="1"/>
  <c r="L524" i="2" s="1"/>
  <c r="H525" i="2"/>
  <c r="J525" i="2" s="1"/>
  <c r="L525" i="2" s="1"/>
  <c r="G495" i="2"/>
  <c r="H495" i="2" s="1"/>
  <c r="J495" i="2" s="1"/>
  <c r="L495" i="2" s="1"/>
  <c r="H496" i="2"/>
  <c r="J496" i="2" s="1"/>
  <c r="L496" i="2" s="1"/>
  <c r="G160" i="2"/>
  <c r="H160" i="2" s="1"/>
  <c r="J160" i="2" s="1"/>
  <c r="L160" i="2" s="1"/>
  <c r="H161" i="2"/>
  <c r="J161" i="2" s="1"/>
  <c r="L161" i="2" s="1"/>
  <c r="G106" i="2"/>
  <c r="H106" i="2" s="1"/>
  <c r="J106" i="2" s="1"/>
  <c r="L106" i="2" s="1"/>
  <c r="H107" i="2"/>
  <c r="J107" i="2" s="1"/>
  <c r="L107" i="2" s="1"/>
  <c r="G1224" i="2"/>
  <c r="H1225" i="2"/>
  <c r="J1225" i="2" s="1"/>
  <c r="L1225" i="2" s="1"/>
  <c r="H1196" i="2"/>
  <c r="J1196" i="2" s="1"/>
  <c r="L1196" i="2" s="1"/>
  <c r="G1195" i="2"/>
  <c r="H1140" i="2"/>
  <c r="J1140" i="2" s="1"/>
  <c r="L1140" i="2" s="1"/>
  <c r="G1137" i="2"/>
  <c r="H1109" i="2"/>
  <c r="J1109" i="2" s="1"/>
  <c r="L1109" i="2" s="1"/>
  <c r="G1108" i="2"/>
  <c r="H1108" i="2" s="1"/>
  <c r="J1108" i="2" s="1"/>
  <c r="L1108" i="2" s="1"/>
  <c r="H1054" i="2"/>
  <c r="J1054" i="2" s="1"/>
  <c r="L1054" i="2" s="1"/>
  <c r="G1053" i="2"/>
  <c r="H1029" i="2"/>
  <c r="J1029" i="2" s="1"/>
  <c r="L1029" i="2" s="1"/>
  <c r="G1028" i="2"/>
  <c r="H977" i="2"/>
  <c r="J977" i="2" s="1"/>
  <c r="L977" i="2" s="1"/>
  <c r="G976" i="2"/>
  <c r="G951" i="2"/>
  <c r="H953" i="2"/>
  <c r="J953" i="2" s="1"/>
  <c r="L953" i="2" s="1"/>
  <c r="G952" i="2"/>
  <c r="H952" i="2" s="1"/>
  <c r="J952" i="2" s="1"/>
  <c r="L952" i="2" s="1"/>
  <c r="G911" i="2"/>
  <c r="H912" i="2"/>
  <c r="J912" i="2" s="1"/>
  <c r="L912" i="2" s="1"/>
  <c r="H841" i="2"/>
  <c r="J841" i="2" s="1"/>
  <c r="L841" i="2" s="1"/>
  <c r="G840" i="2"/>
  <c r="G800" i="2"/>
  <c r="H800" i="2" s="1"/>
  <c r="J800" i="2" s="1"/>
  <c r="L800" i="2" s="1"/>
  <c r="H801" i="2"/>
  <c r="J801" i="2" s="1"/>
  <c r="L801" i="2" s="1"/>
  <c r="H761" i="2"/>
  <c r="J761" i="2" s="1"/>
  <c r="L761" i="2" s="1"/>
  <c r="G760" i="2"/>
  <c r="H743" i="2"/>
  <c r="J743" i="2" s="1"/>
  <c r="L743" i="2" s="1"/>
  <c r="G742" i="2"/>
  <c r="H742" i="2" s="1"/>
  <c r="J742" i="2" s="1"/>
  <c r="L742" i="2" s="1"/>
  <c r="H722" i="2"/>
  <c r="J722" i="2" s="1"/>
  <c r="L722" i="2" s="1"/>
  <c r="G721" i="2"/>
  <c r="H721" i="2" s="1"/>
  <c r="J721" i="2" s="1"/>
  <c r="L721" i="2" s="1"/>
  <c r="H710" i="2"/>
  <c r="J710" i="2" s="1"/>
  <c r="L710" i="2" s="1"/>
  <c r="G709" i="2"/>
  <c r="G503" i="2"/>
  <c r="H503" i="2" s="1"/>
  <c r="J503" i="2" s="1"/>
  <c r="L503" i="2" s="1"/>
  <c r="H504" i="2"/>
  <c r="J504" i="2" s="1"/>
  <c r="L504" i="2" s="1"/>
  <c r="G138" i="2"/>
  <c r="H138" i="2" s="1"/>
  <c r="J138" i="2" s="1"/>
  <c r="L138" i="2" s="1"/>
  <c r="H139" i="2"/>
  <c r="J139" i="2" s="1"/>
  <c r="L139" i="2" s="1"/>
  <c r="G90" i="2"/>
  <c r="H91" i="2"/>
  <c r="J91" i="2" s="1"/>
  <c r="L91" i="2" s="1"/>
  <c r="G674" i="2"/>
  <c r="H674" i="2" s="1"/>
  <c r="J674" i="2" s="1"/>
  <c r="L674" i="2" s="1"/>
  <c r="G663" i="2"/>
  <c r="H663" i="2" s="1"/>
  <c r="J663" i="2" s="1"/>
  <c r="L663" i="2" s="1"/>
  <c r="G617" i="2"/>
  <c r="H617" i="2" s="1"/>
  <c r="J617" i="2" s="1"/>
  <c r="L617" i="2" s="1"/>
  <c r="G510" i="2"/>
  <c r="H510" i="2" s="1"/>
  <c r="J510" i="2" s="1"/>
  <c r="L510" i="2" s="1"/>
  <c r="G155" i="2"/>
  <c r="H155" i="2" s="1"/>
  <c r="J155" i="2" s="1"/>
  <c r="L155" i="2" s="1"/>
  <c r="G95" i="2"/>
  <c r="H95" i="2" s="1"/>
  <c r="J95" i="2" s="1"/>
  <c r="L95" i="2" s="1"/>
  <c r="G488" i="2"/>
  <c r="H488" i="2" s="1"/>
  <c r="J488" i="2" s="1"/>
  <c r="L488" i="2" s="1"/>
  <c r="G117" i="2"/>
  <c r="H117" i="2" s="1"/>
  <c r="J117" i="2" s="1"/>
  <c r="L117" i="2" s="1"/>
  <c r="G468" i="2"/>
  <c r="H468" i="2" s="1"/>
  <c r="J468" i="2" s="1"/>
  <c r="L468" i="2" s="1"/>
  <c r="G50" i="2"/>
  <c r="H50" i="2" s="1"/>
  <c r="J50" i="2" s="1"/>
  <c r="L50" i="2" s="1"/>
  <c r="G223" i="2"/>
  <c r="H223" i="2" s="1"/>
  <c r="J223" i="2" s="1"/>
  <c r="L223" i="2" s="1"/>
  <c r="G616" i="2"/>
  <c r="G494" i="2" l="1"/>
  <c r="H494" i="2" s="1"/>
  <c r="J494" i="2" s="1"/>
  <c r="L494" i="2" s="1"/>
  <c r="G852" i="2"/>
  <c r="H852" i="2" s="1"/>
  <c r="J852" i="2" s="1"/>
  <c r="L852" i="2" s="1"/>
  <c r="G132" i="2"/>
  <c r="H132" i="2" s="1"/>
  <c r="J132" i="2" s="1"/>
  <c r="L132" i="2" s="1"/>
  <c r="G39" i="2"/>
  <c r="H39" i="2" s="1"/>
  <c r="J39" i="2" s="1"/>
  <c r="L39" i="2" s="1"/>
  <c r="G648" i="2"/>
  <c r="H648" i="2" s="1"/>
  <c r="J648" i="2" s="1"/>
  <c r="L648" i="2" s="1"/>
  <c r="G159" i="2"/>
  <c r="H159" i="2" s="1"/>
  <c r="J159" i="2" s="1"/>
  <c r="L159" i="2" s="1"/>
  <c r="G211" i="2"/>
  <c r="H211" i="2" s="1"/>
  <c r="J211" i="2" s="1"/>
  <c r="L211" i="2" s="1"/>
  <c r="G684" i="2"/>
  <c r="H684" i="2" s="1"/>
  <c r="J684" i="2" s="1"/>
  <c r="L684" i="2" s="1"/>
  <c r="G527" i="2"/>
  <c r="H527" i="2" s="1"/>
  <c r="J527" i="2" s="1"/>
  <c r="L527" i="2" s="1"/>
  <c r="G165" i="2"/>
  <c r="H165" i="2" s="1"/>
  <c r="J165" i="2" s="1"/>
  <c r="L165" i="2" s="1"/>
  <c r="G523" i="2"/>
  <c r="H523" i="2" s="1"/>
  <c r="J523" i="2" s="1"/>
  <c r="L523" i="2" s="1"/>
  <c r="G203" i="2"/>
  <c r="G484" i="2"/>
  <c r="H484" i="2" s="1"/>
  <c r="J484" i="2" s="1"/>
  <c r="L484" i="2" s="1"/>
  <c r="G234" i="2"/>
  <c r="H234" i="2" s="1"/>
  <c r="J234" i="2" s="1"/>
  <c r="L234" i="2" s="1"/>
  <c r="H772" i="2"/>
  <c r="J772" i="2" s="1"/>
  <c r="L772" i="2" s="1"/>
  <c r="G771" i="2"/>
  <c r="H1103" i="2"/>
  <c r="J1103" i="2" s="1"/>
  <c r="L1103" i="2" s="1"/>
  <c r="G1102" i="2"/>
  <c r="H1102" i="2" s="1"/>
  <c r="J1102" i="2" s="1"/>
  <c r="L1102" i="2" s="1"/>
  <c r="H806" i="2"/>
  <c r="J806" i="2" s="1"/>
  <c r="L806" i="2" s="1"/>
  <c r="G805" i="2"/>
  <c r="H926" i="2"/>
  <c r="J926" i="2" s="1"/>
  <c r="L926" i="2" s="1"/>
  <c r="G925" i="2"/>
  <c r="H1099" i="2"/>
  <c r="J1099" i="2" s="1"/>
  <c r="L1099" i="2" s="1"/>
  <c r="G1098" i="2"/>
  <c r="H1098" i="2" s="1"/>
  <c r="J1098" i="2" s="1"/>
  <c r="L1098" i="2" s="1"/>
  <c r="H1154" i="2"/>
  <c r="J1154" i="2" s="1"/>
  <c r="L1154" i="2" s="1"/>
  <c r="G1153" i="2"/>
  <c r="H1153" i="2" s="1"/>
  <c r="J1153" i="2" s="1"/>
  <c r="L1153" i="2" s="1"/>
  <c r="G1234" i="2"/>
  <c r="H1245" i="2"/>
  <c r="J1245" i="2" s="1"/>
  <c r="L1245" i="2" s="1"/>
  <c r="H718" i="2"/>
  <c r="J718" i="2" s="1"/>
  <c r="L718" i="2" s="1"/>
  <c r="G717" i="2"/>
  <c r="H717" i="2" s="1"/>
  <c r="J717" i="2" s="1"/>
  <c r="L717" i="2" s="1"/>
  <c r="H787" i="2"/>
  <c r="J787" i="2" s="1"/>
  <c r="L787" i="2" s="1"/>
  <c r="G786" i="2"/>
  <c r="H1024" i="2"/>
  <c r="J1024" i="2" s="1"/>
  <c r="L1024" i="2" s="1"/>
  <c r="G1023" i="2"/>
  <c r="H1023" i="2" s="1"/>
  <c r="J1023" i="2" s="1"/>
  <c r="L1023" i="2" s="1"/>
  <c r="H1088" i="2"/>
  <c r="J1088" i="2" s="1"/>
  <c r="L1088" i="2" s="1"/>
  <c r="G1087" i="2"/>
  <c r="H1087" i="2" s="1"/>
  <c r="J1087" i="2" s="1"/>
  <c r="L1087" i="2" s="1"/>
  <c r="G499" i="2"/>
  <c r="H709" i="2"/>
  <c r="J709" i="2" s="1"/>
  <c r="L709" i="2" s="1"/>
  <c r="G708" i="2"/>
  <c r="H708" i="2" s="1"/>
  <c r="J708" i="2" s="1"/>
  <c r="L708" i="2" s="1"/>
  <c r="H1028" i="2"/>
  <c r="J1028" i="2" s="1"/>
  <c r="L1028" i="2" s="1"/>
  <c r="G1027" i="2"/>
  <c r="H1027" i="2" s="1"/>
  <c r="J1027" i="2" s="1"/>
  <c r="L1027" i="2" s="1"/>
  <c r="H1195" i="2"/>
  <c r="J1195" i="2" s="1"/>
  <c r="L1195" i="2" s="1"/>
  <c r="G1194" i="2"/>
  <c r="G1223" i="2"/>
  <c r="H1224" i="2"/>
  <c r="J1224" i="2" s="1"/>
  <c r="L1224" i="2" s="1"/>
  <c r="G702" i="2"/>
  <c r="H703" i="2"/>
  <c r="J703" i="2" s="1"/>
  <c r="L703" i="2" s="1"/>
  <c r="H728" i="2"/>
  <c r="J728" i="2" s="1"/>
  <c r="L728" i="2" s="1"/>
  <c r="G727" i="2"/>
  <c r="H766" i="2"/>
  <c r="J766" i="2" s="1"/>
  <c r="L766" i="2" s="1"/>
  <c r="G765" i="2"/>
  <c r="G615" i="2"/>
  <c r="H615" i="2" s="1"/>
  <c r="J615" i="2" s="1"/>
  <c r="L615" i="2" s="1"/>
  <c r="H616" i="2"/>
  <c r="J616" i="2" s="1"/>
  <c r="L616" i="2" s="1"/>
  <c r="H840" i="2"/>
  <c r="J840" i="2" s="1"/>
  <c r="L840" i="2" s="1"/>
  <c r="G839" i="2"/>
  <c r="H1186" i="2"/>
  <c r="J1186" i="2" s="1"/>
  <c r="L1186" i="2" s="1"/>
  <c r="G1185" i="2"/>
  <c r="H1185" i="2" s="1"/>
  <c r="J1185" i="2" s="1"/>
  <c r="L1185" i="2" s="1"/>
  <c r="G936" i="2"/>
  <c r="H946" i="2"/>
  <c r="J946" i="2" s="1"/>
  <c r="L946" i="2" s="1"/>
  <c r="H967" i="2"/>
  <c r="J967" i="2" s="1"/>
  <c r="L967" i="2" s="1"/>
  <c r="G966" i="2"/>
  <c r="H966" i="2" s="1"/>
  <c r="J966" i="2" s="1"/>
  <c r="L966" i="2" s="1"/>
  <c r="G950" i="2"/>
  <c r="H951" i="2"/>
  <c r="J951" i="2" s="1"/>
  <c r="L951" i="2" s="1"/>
  <c r="H698" i="2"/>
  <c r="J698" i="2" s="1"/>
  <c r="L698" i="2" s="1"/>
  <c r="G697" i="2"/>
  <c r="H697" i="2" s="1"/>
  <c r="J697" i="2" s="1"/>
  <c r="L697" i="2" s="1"/>
  <c r="H1217" i="2"/>
  <c r="J1217" i="2" s="1"/>
  <c r="L1217" i="2" s="1"/>
  <c r="G1216" i="2"/>
  <c r="H1216" i="2" s="1"/>
  <c r="J1216" i="2" s="1"/>
  <c r="L1216" i="2" s="1"/>
  <c r="H1190" i="2"/>
  <c r="J1190" i="2" s="1"/>
  <c r="L1190" i="2" s="1"/>
  <c r="G1189" i="2"/>
  <c r="H1189" i="2" s="1"/>
  <c r="J1189" i="2" s="1"/>
  <c r="L1189" i="2" s="1"/>
  <c r="H694" i="2"/>
  <c r="J694" i="2" s="1"/>
  <c r="L694" i="2" s="1"/>
  <c r="G693" i="2"/>
  <c r="H980" i="2"/>
  <c r="J980" i="2" s="1"/>
  <c r="L980" i="2" s="1"/>
  <c r="G979" i="2"/>
  <c r="H979" i="2" s="1"/>
  <c r="J979" i="2" s="1"/>
  <c r="L979" i="2" s="1"/>
  <c r="H1150" i="2"/>
  <c r="J1150" i="2" s="1"/>
  <c r="L1150" i="2" s="1"/>
  <c r="G1149" i="2"/>
  <c r="H1149" i="2" s="1"/>
  <c r="J1149" i="2" s="1"/>
  <c r="L1149" i="2" s="1"/>
  <c r="H1200" i="2"/>
  <c r="J1200" i="2" s="1"/>
  <c r="L1200" i="2" s="1"/>
  <c r="G1199" i="2"/>
  <c r="H1199" i="2" s="1"/>
  <c r="J1199" i="2" s="1"/>
  <c r="L1199" i="2" s="1"/>
  <c r="H894" i="2"/>
  <c r="J894" i="2" s="1"/>
  <c r="L894" i="2" s="1"/>
  <c r="G893" i="2"/>
  <c r="H1207" i="2"/>
  <c r="J1207" i="2" s="1"/>
  <c r="L1207" i="2" s="1"/>
  <c r="G1206" i="2"/>
  <c r="H1206" i="2" s="1"/>
  <c r="J1206" i="2" s="1"/>
  <c r="L1206" i="2" s="1"/>
  <c r="H1007" i="2"/>
  <c r="J1007" i="2" s="1"/>
  <c r="L1007" i="2" s="1"/>
  <c r="G1006" i="2"/>
  <c r="H1006" i="2" s="1"/>
  <c r="J1006" i="2" s="1"/>
  <c r="L1006" i="2" s="1"/>
  <c r="H1133" i="2"/>
  <c r="J1133" i="2" s="1"/>
  <c r="L1133" i="2" s="1"/>
  <c r="G89" i="2"/>
  <c r="H89" i="2" s="1"/>
  <c r="J89" i="2" s="1"/>
  <c r="L89" i="2" s="1"/>
  <c r="H90" i="2"/>
  <c r="J90" i="2" s="1"/>
  <c r="L90" i="2" s="1"/>
  <c r="H760" i="2"/>
  <c r="J760" i="2" s="1"/>
  <c r="L760" i="2" s="1"/>
  <c r="G759" i="2"/>
  <c r="G910" i="2"/>
  <c r="H911" i="2"/>
  <c r="J911" i="2" s="1"/>
  <c r="L911" i="2" s="1"/>
  <c r="H976" i="2"/>
  <c r="J976" i="2" s="1"/>
  <c r="L976" i="2" s="1"/>
  <c r="G975" i="2"/>
  <c r="H975" i="2" s="1"/>
  <c r="J975" i="2" s="1"/>
  <c r="L975" i="2" s="1"/>
  <c r="H1053" i="2"/>
  <c r="J1053" i="2" s="1"/>
  <c r="L1053" i="2" s="1"/>
  <c r="G1052" i="2"/>
  <c r="H1052" i="2" s="1"/>
  <c r="J1052" i="2" s="1"/>
  <c r="L1052" i="2" s="1"/>
  <c r="H1137" i="2"/>
  <c r="J1137" i="2" s="1"/>
  <c r="L1137" i="2" s="1"/>
  <c r="G1136" i="2"/>
  <c r="H1136" i="2" s="1"/>
  <c r="J1136" i="2" s="1"/>
  <c r="L1136" i="2" s="1"/>
  <c r="G24" i="2"/>
  <c r="H24" i="2" s="1"/>
  <c r="J24" i="2" s="1"/>
  <c r="L24" i="2" s="1"/>
  <c r="H25" i="2"/>
  <c r="J25" i="2" s="1"/>
  <c r="L25" i="2" s="1"/>
  <c r="H960" i="2"/>
  <c r="J960" i="2" s="1"/>
  <c r="L960" i="2" s="1"/>
  <c r="G959" i="2"/>
  <c r="H738" i="2"/>
  <c r="J738" i="2" s="1"/>
  <c r="L738" i="2" s="1"/>
  <c r="G737" i="2"/>
  <c r="G905" i="2"/>
  <c r="H906" i="2"/>
  <c r="J906" i="2" s="1"/>
  <c r="L906" i="2" s="1"/>
  <c r="G662" i="2"/>
  <c r="G509" i="2"/>
  <c r="G673" i="2"/>
  <c r="G467" i="2"/>
  <c r="G154" i="2"/>
  <c r="G49" i="2"/>
  <c r="G94" i="2"/>
  <c r="G105" i="2"/>
  <c r="G222" i="2"/>
  <c r="H222" i="2" s="1"/>
  <c r="J222" i="2" s="1"/>
  <c r="L222" i="2" s="1"/>
  <c r="G1268" i="2"/>
  <c r="G1282" i="2"/>
  <c r="G1286" i="2"/>
  <c r="G1299" i="2"/>
  <c r="G1305" i="2"/>
  <c r="G1318" i="2"/>
  <c r="G1325" i="2"/>
  <c r="G1327" i="2"/>
  <c r="H1327" i="2" s="1"/>
  <c r="J1327" i="2" s="1"/>
  <c r="L1327" i="2" s="1"/>
  <c r="G1329" i="2"/>
  <c r="H1329" i="2" s="1"/>
  <c r="J1329" i="2" s="1"/>
  <c r="L1329" i="2" s="1"/>
  <c r="G1331" i="2"/>
  <c r="H1331" i="2" s="1"/>
  <c r="J1331" i="2" s="1"/>
  <c r="L1331" i="2" s="1"/>
  <c r="G1333" i="2"/>
  <c r="H1333" i="2" s="1"/>
  <c r="J1333" i="2" s="1"/>
  <c r="L1333" i="2" s="1"/>
  <c r="G1335" i="2"/>
  <c r="H1335" i="2" s="1"/>
  <c r="J1335" i="2" s="1"/>
  <c r="L1335" i="2" s="1"/>
  <c r="G1337" i="2"/>
  <c r="H1337" i="2" s="1"/>
  <c r="J1337" i="2" s="1"/>
  <c r="L1337" i="2" s="1"/>
  <c r="G1346" i="2"/>
  <c r="G1348" i="2"/>
  <c r="H1348" i="2" s="1"/>
  <c r="J1348" i="2" s="1"/>
  <c r="L1348" i="2" s="1"/>
  <c r="G1350" i="2"/>
  <c r="H1350" i="2" s="1"/>
  <c r="J1350" i="2" s="1"/>
  <c r="L1350" i="2" s="1"/>
  <c r="G1352" i="2"/>
  <c r="H1352" i="2" s="1"/>
  <c r="J1352" i="2" s="1"/>
  <c r="L1352" i="2" s="1"/>
  <c r="G1355" i="2"/>
  <c r="G1389" i="2"/>
  <c r="G1395" i="2"/>
  <c r="H1395" i="2" s="1"/>
  <c r="J1395" i="2" s="1"/>
  <c r="L1395" i="2" s="1"/>
  <c r="G1397" i="2"/>
  <c r="H1397" i="2" s="1"/>
  <c r="J1397" i="2" s="1"/>
  <c r="L1397" i="2" s="1"/>
  <c r="G1401" i="2"/>
  <c r="G1406" i="2"/>
  <c r="G1410" i="2"/>
  <c r="G1413" i="2"/>
  <c r="G1418" i="2"/>
  <c r="G1425" i="2"/>
  <c r="G1431" i="2"/>
  <c r="G1434" i="2"/>
  <c r="H1434" i="2" s="1"/>
  <c r="J1434" i="2" s="1"/>
  <c r="L1434" i="2" s="1"/>
  <c r="G1442" i="2"/>
  <c r="G1446" i="2"/>
  <c r="G1449" i="2"/>
  <c r="G1453" i="2"/>
  <c r="G1459" i="2"/>
  <c r="G1461" i="2"/>
  <c r="H1461" i="2" s="1"/>
  <c r="J1461" i="2" s="1"/>
  <c r="L1461" i="2" s="1"/>
  <c r="G1463" i="2"/>
  <c r="H1463" i="2" s="1"/>
  <c r="J1463" i="2" s="1"/>
  <c r="L1463" i="2" s="1"/>
  <c r="G1465" i="2"/>
  <c r="H1465" i="2" s="1"/>
  <c r="J1465" i="2" s="1"/>
  <c r="L1465" i="2" s="1"/>
  <c r="G1467" i="2"/>
  <c r="H1467" i="2" s="1"/>
  <c r="J1467" i="2" s="1"/>
  <c r="L1467" i="2" s="1"/>
  <c r="G1477" i="2"/>
  <c r="H1477" i="2" s="1"/>
  <c r="J1477" i="2" s="1"/>
  <c r="L1477" i="2" s="1"/>
  <c r="G1491" i="2"/>
  <c r="G1509" i="2"/>
  <c r="G1512" i="2"/>
  <c r="H1512" i="2" s="1"/>
  <c r="J1512" i="2" s="1"/>
  <c r="L1512" i="2" s="1"/>
  <c r="G1516" i="2"/>
  <c r="H1516" i="2" s="1"/>
  <c r="J1516" i="2" s="1"/>
  <c r="L1516" i="2" s="1"/>
  <c r="G1525" i="2"/>
  <c r="G1530" i="2"/>
  <c r="H1530" i="2" s="1"/>
  <c r="J1530" i="2" s="1"/>
  <c r="L1530" i="2" s="1"/>
  <c r="G18" i="2"/>
  <c r="J1480" i="2"/>
  <c r="L1480" i="2" s="1"/>
  <c r="O1480" i="2" s="1"/>
  <c r="J21" i="2"/>
  <c r="L21" i="2" s="1"/>
  <c r="O21" i="2" s="1"/>
  <c r="O1534" i="2" l="1"/>
  <c r="G33" i="2"/>
  <c r="H33" i="2" s="1"/>
  <c r="J33" i="2" s="1"/>
  <c r="L33" i="2" s="1"/>
  <c r="G647" i="2"/>
  <c r="H647" i="2" s="1"/>
  <c r="J647" i="2" s="1"/>
  <c r="L647" i="2" s="1"/>
  <c r="G683" i="2"/>
  <c r="G678" i="2" s="1"/>
  <c r="G164" i="2"/>
  <c r="G522" i="2"/>
  <c r="H522" i="2" s="1"/>
  <c r="J522" i="2" s="1"/>
  <c r="L522" i="2" s="1"/>
  <c r="G1205" i="2"/>
  <c r="H1205" i="2" s="1"/>
  <c r="J1205" i="2" s="1"/>
  <c r="L1205" i="2" s="1"/>
  <c r="G1005" i="2"/>
  <c r="G1004" i="2" s="1"/>
  <c r="H1004" i="2" s="1"/>
  <c r="J1004" i="2" s="1"/>
  <c r="L1004" i="2" s="1"/>
  <c r="H203" i="2"/>
  <c r="J203" i="2" s="1"/>
  <c r="L203" i="2" s="1"/>
  <c r="G202" i="2"/>
  <c r="G233" i="2"/>
  <c r="H233" i="2" s="1"/>
  <c r="J233" i="2" s="1"/>
  <c r="L233" i="2" s="1"/>
  <c r="H1299" i="2"/>
  <c r="J1299" i="2" s="1"/>
  <c r="L1299" i="2" s="1"/>
  <c r="G1298" i="2"/>
  <c r="G104" i="2"/>
  <c r="H105" i="2"/>
  <c r="J105" i="2" s="1"/>
  <c r="L105" i="2" s="1"/>
  <c r="H759" i="2"/>
  <c r="J759" i="2" s="1"/>
  <c r="L759" i="2" s="1"/>
  <c r="G758" i="2"/>
  <c r="H758" i="2" s="1"/>
  <c r="J758" i="2" s="1"/>
  <c r="L758" i="2" s="1"/>
  <c r="H693" i="2"/>
  <c r="J693" i="2" s="1"/>
  <c r="L693" i="2" s="1"/>
  <c r="G692" i="2"/>
  <c r="H1446" i="2"/>
  <c r="J1446" i="2" s="1"/>
  <c r="L1446" i="2" s="1"/>
  <c r="G1445" i="2"/>
  <c r="H1425" i="2"/>
  <c r="J1425" i="2" s="1"/>
  <c r="L1425" i="2" s="1"/>
  <c r="G1422" i="2"/>
  <c r="H1422" i="2" s="1"/>
  <c r="J1422" i="2" s="1"/>
  <c r="L1422" i="2" s="1"/>
  <c r="H1406" i="2"/>
  <c r="J1406" i="2" s="1"/>
  <c r="L1406" i="2" s="1"/>
  <c r="G1405" i="2"/>
  <c r="H1389" i="2"/>
  <c r="J1389" i="2" s="1"/>
  <c r="L1389" i="2" s="1"/>
  <c r="G1385" i="2"/>
  <c r="H1325" i="2"/>
  <c r="J1325" i="2" s="1"/>
  <c r="L1325" i="2" s="1"/>
  <c r="G1324" i="2"/>
  <c r="H1324" i="2" s="1"/>
  <c r="J1324" i="2" s="1"/>
  <c r="L1324" i="2" s="1"/>
  <c r="H1286" i="2"/>
  <c r="J1286" i="2" s="1"/>
  <c r="L1286" i="2" s="1"/>
  <c r="G1285" i="2"/>
  <c r="G93" i="2"/>
  <c r="H93" i="2" s="1"/>
  <c r="J93" i="2" s="1"/>
  <c r="L93" i="2" s="1"/>
  <c r="H94" i="2"/>
  <c r="J94" i="2" s="1"/>
  <c r="L94" i="2" s="1"/>
  <c r="G672" i="2"/>
  <c r="H673" i="2"/>
  <c r="J673" i="2" s="1"/>
  <c r="L673" i="2" s="1"/>
  <c r="G904" i="2"/>
  <c r="H905" i="2"/>
  <c r="J905" i="2" s="1"/>
  <c r="L905" i="2" s="1"/>
  <c r="G949" i="2"/>
  <c r="H949" i="2" s="1"/>
  <c r="J949" i="2" s="1"/>
  <c r="L949" i="2" s="1"/>
  <c r="H950" i="2"/>
  <c r="J950" i="2" s="1"/>
  <c r="L950" i="2" s="1"/>
  <c r="G1222" i="2"/>
  <c r="H1222" i="2" s="1"/>
  <c r="J1222" i="2" s="1"/>
  <c r="L1222" i="2" s="1"/>
  <c r="H1223" i="2"/>
  <c r="J1223" i="2" s="1"/>
  <c r="L1223" i="2" s="1"/>
  <c r="H1525" i="2"/>
  <c r="J1525" i="2" s="1"/>
  <c r="L1525" i="2" s="1"/>
  <c r="G1524" i="2"/>
  <c r="H1449" i="2"/>
  <c r="J1449" i="2" s="1"/>
  <c r="L1449" i="2" s="1"/>
  <c r="G1448" i="2"/>
  <c r="H1448" i="2" s="1"/>
  <c r="J1448" i="2" s="1"/>
  <c r="L1448" i="2" s="1"/>
  <c r="H1410" i="2"/>
  <c r="J1410" i="2" s="1"/>
  <c r="L1410" i="2" s="1"/>
  <c r="G1409" i="2"/>
  <c r="G466" i="2"/>
  <c r="H467" i="2"/>
  <c r="J467" i="2" s="1"/>
  <c r="L467" i="2" s="1"/>
  <c r="H959" i="2"/>
  <c r="J959" i="2" s="1"/>
  <c r="L959" i="2" s="1"/>
  <c r="G958" i="2"/>
  <c r="H727" i="2"/>
  <c r="J727" i="2" s="1"/>
  <c r="L727" i="2" s="1"/>
  <c r="G726" i="2"/>
  <c r="H499" i="2"/>
  <c r="J499" i="2" s="1"/>
  <c r="L499" i="2" s="1"/>
  <c r="G498" i="2"/>
  <c r="H925" i="2"/>
  <c r="J925" i="2" s="1"/>
  <c r="L925" i="2" s="1"/>
  <c r="G924" i="2"/>
  <c r="H924" i="2" s="1"/>
  <c r="J924" i="2" s="1"/>
  <c r="L924" i="2" s="1"/>
  <c r="G17" i="2"/>
  <c r="H17" i="2" s="1"/>
  <c r="J17" i="2" s="1"/>
  <c r="L17" i="2" s="1"/>
  <c r="H18" i="2"/>
  <c r="J18" i="2" s="1"/>
  <c r="L18" i="2" s="1"/>
  <c r="H1459" i="2"/>
  <c r="J1459" i="2" s="1"/>
  <c r="L1459" i="2" s="1"/>
  <c r="G1458" i="2"/>
  <c r="H1442" i="2"/>
  <c r="J1442" i="2" s="1"/>
  <c r="L1442" i="2" s="1"/>
  <c r="G1441" i="2"/>
  <c r="H1418" i="2"/>
  <c r="J1418" i="2" s="1"/>
  <c r="L1418" i="2" s="1"/>
  <c r="G1417" i="2"/>
  <c r="H1401" i="2"/>
  <c r="J1401" i="2" s="1"/>
  <c r="L1401" i="2" s="1"/>
  <c r="G1400" i="2"/>
  <c r="H1355" i="2"/>
  <c r="J1355" i="2" s="1"/>
  <c r="L1355" i="2" s="1"/>
  <c r="G1354" i="2"/>
  <c r="H1354" i="2" s="1"/>
  <c r="J1354" i="2" s="1"/>
  <c r="L1354" i="2" s="1"/>
  <c r="H1346" i="2"/>
  <c r="J1346" i="2" s="1"/>
  <c r="L1346" i="2" s="1"/>
  <c r="G1345" i="2"/>
  <c r="H1345" i="2" s="1"/>
  <c r="J1345" i="2" s="1"/>
  <c r="L1345" i="2" s="1"/>
  <c r="H1318" i="2"/>
  <c r="J1318" i="2" s="1"/>
  <c r="L1318" i="2" s="1"/>
  <c r="G1317" i="2"/>
  <c r="H1282" i="2"/>
  <c r="J1282" i="2" s="1"/>
  <c r="L1282" i="2" s="1"/>
  <c r="G1279" i="2"/>
  <c r="G1086" i="2"/>
  <c r="G48" i="2"/>
  <c r="H49" i="2"/>
  <c r="J49" i="2" s="1"/>
  <c r="L49" i="2" s="1"/>
  <c r="G508" i="2"/>
  <c r="H509" i="2"/>
  <c r="J509" i="2" s="1"/>
  <c r="L509" i="2" s="1"/>
  <c r="H737" i="2"/>
  <c r="J737" i="2" s="1"/>
  <c r="L737" i="2" s="1"/>
  <c r="G732" i="2"/>
  <c r="H1125" i="2"/>
  <c r="J1125" i="2" s="1"/>
  <c r="L1125" i="2" s="1"/>
  <c r="G1124" i="2"/>
  <c r="H839" i="2"/>
  <c r="J839" i="2" s="1"/>
  <c r="L839" i="2" s="1"/>
  <c r="G838" i="2"/>
  <c r="H765" i="2"/>
  <c r="J765" i="2" s="1"/>
  <c r="L765" i="2" s="1"/>
  <c r="G764" i="2"/>
  <c r="H1194" i="2"/>
  <c r="J1194" i="2" s="1"/>
  <c r="L1194" i="2" s="1"/>
  <c r="G1193" i="2"/>
  <c r="H1193" i="2" s="1"/>
  <c r="J1193" i="2" s="1"/>
  <c r="L1193" i="2" s="1"/>
  <c r="H786" i="2"/>
  <c r="J786" i="2" s="1"/>
  <c r="L786" i="2" s="1"/>
  <c r="G785" i="2"/>
  <c r="H805" i="2"/>
  <c r="J805" i="2" s="1"/>
  <c r="L805" i="2" s="1"/>
  <c r="G804" i="2"/>
  <c r="H771" i="2"/>
  <c r="J771" i="2" s="1"/>
  <c r="L771" i="2" s="1"/>
  <c r="G770" i="2"/>
  <c r="H1491" i="2"/>
  <c r="J1491" i="2" s="1"/>
  <c r="L1491" i="2" s="1"/>
  <c r="G1486" i="2"/>
  <c r="H1431" i="2"/>
  <c r="J1431" i="2" s="1"/>
  <c r="L1431" i="2" s="1"/>
  <c r="G1427" i="2"/>
  <c r="H893" i="2"/>
  <c r="J893" i="2" s="1"/>
  <c r="L893" i="2" s="1"/>
  <c r="G892" i="2"/>
  <c r="H1509" i="2"/>
  <c r="J1509" i="2" s="1"/>
  <c r="L1509" i="2" s="1"/>
  <c r="G1506" i="2"/>
  <c r="H1453" i="2"/>
  <c r="J1453" i="2" s="1"/>
  <c r="L1453" i="2" s="1"/>
  <c r="G1452" i="2"/>
  <c r="H1413" i="2"/>
  <c r="J1413" i="2" s="1"/>
  <c r="L1413" i="2" s="1"/>
  <c r="G1412" i="2"/>
  <c r="H1412" i="2" s="1"/>
  <c r="J1412" i="2" s="1"/>
  <c r="L1412" i="2" s="1"/>
  <c r="H1305" i="2"/>
  <c r="J1305" i="2" s="1"/>
  <c r="L1305" i="2" s="1"/>
  <c r="G1302" i="2"/>
  <c r="H1302" i="2" s="1"/>
  <c r="J1302" i="2" s="1"/>
  <c r="L1302" i="2" s="1"/>
  <c r="G1267" i="2"/>
  <c r="H1268" i="2"/>
  <c r="J1268" i="2" s="1"/>
  <c r="L1268" i="2" s="1"/>
  <c r="G707" i="2"/>
  <c r="G965" i="2"/>
  <c r="G153" i="2"/>
  <c r="H154" i="2"/>
  <c r="J154" i="2" s="1"/>
  <c r="L154" i="2" s="1"/>
  <c r="G661" i="2"/>
  <c r="H661" i="2" s="1"/>
  <c r="J661" i="2" s="1"/>
  <c r="L661" i="2" s="1"/>
  <c r="H662" i="2"/>
  <c r="J662" i="2" s="1"/>
  <c r="L662" i="2" s="1"/>
  <c r="G909" i="2"/>
  <c r="H909" i="2" s="1"/>
  <c r="J909" i="2" s="1"/>
  <c r="L909" i="2" s="1"/>
  <c r="H910" i="2"/>
  <c r="J910" i="2" s="1"/>
  <c r="L910" i="2" s="1"/>
  <c r="H936" i="2"/>
  <c r="J936" i="2" s="1"/>
  <c r="L936" i="2" s="1"/>
  <c r="G935" i="2"/>
  <c r="G701" i="2"/>
  <c r="H701" i="2" s="1"/>
  <c r="J701" i="2" s="1"/>
  <c r="L701" i="2" s="1"/>
  <c r="H702" i="2"/>
  <c r="J702" i="2" s="1"/>
  <c r="L702" i="2" s="1"/>
  <c r="H1234" i="2"/>
  <c r="J1234" i="2" s="1"/>
  <c r="L1234" i="2" s="1"/>
  <c r="G1233" i="2"/>
  <c r="G1529" i="2"/>
  <c r="H1529" i="2" s="1"/>
  <c r="J1529" i="2" s="1"/>
  <c r="L1529" i="2" s="1"/>
  <c r="G1473" i="2"/>
  <c r="H1473" i="2" s="1"/>
  <c r="J1473" i="2" s="1"/>
  <c r="L1473" i="2" s="1"/>
  <c r="G228" i="2" l="1"/>
  <c r="H228" i="2" s="1"/>
  <c r="J228" i="2" s="1"/>
  <c r="L228" i="2" s="1"/>
  <c r="H683" i="2"/>
  <c r="J683" i="2" s="1"/>
  <c r="L683" i="2" s="1"/>
  <c r="H1005" i="2"/>
  <c r="J1005" i="2" s="1"/>
  <c r="L1005" i="2" s="1"/>
  <c r="H164" i="2"/>
  <c r="J164" i="2" s="1"/>
  <c r="L164" i="2" s="1"/>
  <c r="G163" i="2"/>
  <c r="H163" i="2" s="1"/>
  <c r="J163" i="2" s="1"/>
  <c r="L163" i="2" s="1"/>
  <c r="G195" i="2"/>
  <c r="H195" i="2" s="1"/>
  <c r="J195" i="2" s="1"/>
  <c r="L195" i="2" s="1"/>
  <c r="H202" i="2"/>
  <c r="J202" i="2" s="1"/>
  <c r="L202" i="2" s="1"/>
  <c r="G1232" i="2"/>
  <c r="H1232" i="2" s="1"/>
  <c r="J1232" i="2" s="1"/>
  <c r="L1232" i="2" s="1"/>
  <c r="H1233" i="2"/>
  <c r="J1233" i="2" s="1"/>
  <c r="L1233" i="2" s="1"/>
  <c r="G731" i="2"/>
  <c r="H732" i="2"/>
  <c r="J732" i="2" s="1"/>
  <c r="L732" i="2" s="1"/>
  <c r="G903" i="2"/>
  <c r="H903" i="2" s="1"/>
  <c r="J903" i="2" s="1"/>
  <c r="L903" i="2" s="1"/>
  <c r="H904" i="2"/>
  <c r="J904" i="2" s="1"/>
  <c r="L904" i="2" s="1"/>
  <c r="H1405" i="2"/>
  <c r="J1405" i="2" s="1"/>
  <c r="L1405" i="2" s="1"/>
  <c r="G1404" i="2"/>
  <c r="H1445" i="2"/>
  <c r="J1445" i="2" s="1"/>
  <c r="L1445" i="2" s="1"/>
  <c r="G1444" i="2"/>
  <c r="H1444" i="2" s="1"/>
  <c r="J1444" i="2" s="1"/>
  <c r="L1444" i="2" s="1"/>
  <c r="G152" i="2"/>
  <c r="H153" i="2"/>
  <c r="J153" i="2" s="1"/>
  <c r="L153" i="2" s="1"/>
  <c r="H1267" i="2"/>
  <c r="J1267" i="2" s="1"/>
  <c r="L1267" i="2" s="1"/>
  <c r="G32" i="2"/>
  <c r="H48" i="2"/>
  <c r="J48" i="2" s="1"/>
  <c r="L48" i="2" s="1"/>
  <c r="H1317" i="2"/>
  <c r="J1317" i="2" s="1"/>
  <c r="L1317" i="2" s="1"/>
  <c r="G1316" i="2"/>
  <c r="H1316" i="2" s="1"/>
  <c r="J1316" i="2" s="1"/>
  <c r="L1316" i="2" s="1"/>
  <c r="H1417" i="2"/>
  <c r="J1417" i="2" s="1"/>
  <c r="L1417" i="2" s="1"/>
  <c r="G1416" i="2"/>
  <c r="G1457" i="2"/>
  <c r="H1457" i="2" s="1"/>
  <c r="J1457" i="2" s="1"/>
  <c r="L1457" i="2" s="1"/>
  <c r="H1458" i="2"/>
  <c r="J1458" i="2" s="1"/>
  <c r="L1458" i="2" s="1"/>
  <c r="G725" i="2"/>
  <c r="H725" i="2" s="1"/>
  <c r="J725" i="2" s="1"/>
  <c r="L725" i="2" s="1"/>
  <c r="H726" i="2"/>
  <c r="J726" i="2" s="1"/>
  <c r="L726" i="2" s="1"/>
  <c r="G521" i="2"/>
  <c r="G1204" i="2"/>
  <c r="G923" i="2"/>
  <c r="H935" i="2"/>
  <c r="J935" i="2" s="1"/>
  <c r="L935" i="2" s="1"/>
  <c r="H1486" i="2"/>
  <c r="J1486" i="2" s="1"/>
  <c r="L1486" i="2" s="1"/>
  <c r="G1485" i="2"/>
  <c r="G964" i="2"/>
  <c r="H964" i="2" s="1"/>
  <c r="J964" i="2" s="1"/>
  <c r="L964" i="2" s="1"/>
  <c r="H965" i="2"/>
  <c r="J965" i="2" s="1"/>
  <c r="L965" i="2" s="1"/>
  <c r="H1452" i="2"/>
  <c r="J1452" i="2" s="1"/>
  <c r="L1452" i="2" s="1"/>
  <c r="G1451" i="2"/>
  <c r="H1451" i="2" s="1"/>
  <c r="J1451" i="2" s="1"/>
  <c r="L1451" i="2" s="1"/>
  <c r="G891" i="2"/>
  <c r="H892" i="2"/>
  <c r="J892" i="2" s="1"/>
  <c r="L892" i="2" s="1"/>
  <c r="G1421" i="2"/>
  <c r="H1421" i="2" s="1"/>
  <c r="J1421" i="2" s="1"/>
  <c r="L1421" i="2" s="1"/>
  <c r="H1427" i="2"/>
  <c r="J1427" i="2" s="1"/>
  <c r="L1427" i="2" s="1"/>
  <c r="G769" i="2"/>
  <c r="H769" i="2" s="1"/>
  <c r="J769" i="2" s="1"/>
  <c r="L769" i="2" s="1"/>
  <c r="H770" i="2"/>
  <c r="J770" i="2" s="1"/>
  <c r="L770" i="2" s="1"/>
  <c r="G784" i="2"/>
  <c r="H785" i="2"/>
  <c r="J785" i="2" s="1"/>
  <c r="L785" i="2" s="1"/>
  <c r="G763" i="2"/>
  <c r="H763" i="2" s="1"/>
  <c r="J763" i="2" s="1"/>
  <c r="L763" i="2" s="1"/>
  <c r="H764" i="2"/>
  <c r="J764" i="2" s="1"/>
  <c r="L764" i="2" s="1"/>
  <c r="H1124" i="2"/>
  <c r="J1124" i="2" s="1"/>
  <c r="L1124" i="2" s="1"/>
  <c r="G1123" i="2"/>
  <c r="G1085" i="2"/>
  <c r="H1085" i="2" s="1"/>
  <c r="J1085" i="2" s="1"/>
  <c r="L1085" i="2" s="1"/>
  <c r="H1086" i="2"/>
  <c r="J1086" i="2" s="1"/>
  <c r="L1086" i="2" s="1"/>
  <c r="G245" i="2"/>
  <c r="H466" i="2"/>
  <c r="J466" i="2" s="1"/>
  <c r="L466" i="2" s="1"/>
  <c r="G677" i="2"/>
  <c r="H677" i="2" s="1"/>
  <c r="J677" i="2" s="1"/>
  <c r="L677" i="2" s="1"/>
  <c r="H678" i="2"/>
  <c r="J678" i="2" s="1"/>
  <c r="L678" i="2" s="1"/>
  <c r="G671" i="2"/>
  <c r="H671" i="2" s="1"/>
  <c r="J671" i="2" s="1"/>
  <c r="L671" i="2" s="1"/>
  <c r="H672" i="2"/>
  <c r="J672" i="2" s="1"/>
  <c r="L672" i="2" s="1"/>
  <c r="H1285" i="2"/>
  <c r="J1285" i="2" s="1"/>
  <c r="L1285" i="2" s="1"/>
  <c r="G1284" i="2"/>
  <c r="H1284" i="2" s="1"/>
  <c r="J1284" i="2" s="1"/>
  <c r="L1284" i="2" s="1"/>
  <c r="H1385" i="2"/>
  <c r="J1385" i="2" s="1"/>
  <c r="L1385" i="2" s="1"/>
  <c r="G1384" i="2"/>
  <c r="H1384" i="2" s="1"/>
  <c r="J1384" i="2" s="1"/>
  <c r="L1384" i="2" s="1"/>
  <c r="G691" i="2"/>
  <c r="H692" i="2"/>
  <c r="J692" i="2" s="1"/>
  <c r="L692" i="2" s="1"/>
  <c r="H1298" i="2"/>
  <c r="J1298" i="2" s="1"/>
  <c r="L1298" i="2" s="1"/>
  <c r="G1297" i="2"/>
  <c r="H1297" i="2" s="1"/>
  <c r="J1297" i="2" s="1"/>
  <c r="L1297" i="2" s="1"/>
  <c r="H1506" i="2"/>
  <c r="J1506" i="2" s="1"/>
  <c r="L1506" i="2" s="1"/>
  <c r="G1505" i="2"/>
  <c r="H1505" i="2" s="1"/>
  <c r="J1505" i="2" s="1"/>
  <c r="L1505" i="2" s="1"/>
  <c r="G803" i="2"/>
  <c r="H803" i="2" s="1"/>
  <c r="J803" i="2" s="1"/>
  <c r="L803" i="2" s="1"/>
  <c r="H804" i="2"/>
  <c r="J804" i="2" s="1"/>
  <c r="L804" i="2" s="1"/>
  <c r="G837" i="2"/>
  <c r="H838" i="2"/>
  <c r="J838" i="2" s="1"/>
  <c r="L838" i="2" s="1"/>
  <c r="G16" i="2"/>
  <c r="H16" i="2" s="1"/>
  <c r="J16" i="2" s="1"/>
  <c r="L16" i="2" s="1"/>
  <c r="G706" i="2"/>
  <c r="H706" i="2" s="1"/>
  <c r="J706" i="2" s="1"/>
  <c r="L706" i="2" s="1"/>
  <c r="H707" i="2"/>
  <c r="J707" i="2" s="1"/>
  <c r="L707" i="2" s="1"/>
  <c r="G507" i="2"/>
  <c r="H507" i="2" s="1"/>
  <c r="J507" i="2" s="1"/>
  <c r="L507" i="2" s="1"/>
  <c r="H508" i="2"/>
  <c r="J508" i="2" s="1"/>
  <c r="L508" i="2" s="1"/>
  <c r="H1279" i="2"/>
  <c r="J1279" i="2" s="1"/>
  <c r="L1279" i="2" s="1"/>
  <c r="G1278" i="2"/>
  <c r="H1278" i="2" s="1"/>
  <c r="J1278" i="2" s="1"/>
  <c r="L1278" i="2" s="1"/>
  <c r="H1400" i="2"/>
  <c r="J1400" i="2" s="1"/>
  <c r="L1400" i="2" s="1"/>
  <c r="G1399" i="2"/>
  <c r="H1399" i="2" s="1"/>
  <c r="J1399" i="2" s="1"/>
  <c r="L1399" i="2" s="1"/>
  <c r="H1441" i="2"/>
  <c r="J1441" i="2" s="1"/>
  <c r="L1441" i="2" s="1"/>
  <c r="G1440" i="2"/>
  <c r="H1440" i="2" s="1"/>
  <c r="J1440" i="2" s="1"/>
  <c r="L1440" i="2" s="1"/>
  <c r="H498" i="2"/>
  <c r="J498" i="2" s="1"/>
  <c r="L498" i="2" s="1"/>
  <c r="G483" i="2"/>
  <c r="H483" i="2" s="1"/>
  <c r="J483" i="2" s="1"/>
  <c r="L483" i="2" s="1"/>
  <c r="G957" i="2"/>
  <c r="H958" i="2"/>
  <c r="J958" i="2" s="1"/>
  <c r="L958" i="2" s="1"/>
  <c r="H1409" i="2"/>
  <c r="J1409" i="2" s="1"/>
  <c r="L1409" i="2" s="1"/>
  <c r="G1408" i="2"/>
  <c r="H1408" i="2" s="1"/>
  <c r="J1408" i="2" s="1"/>
  <c r="L1408" i="2" s="1"/>
  <c r="H1524" i="2"/>
  <c r="J1524" i="2" s="1"/>
  <c r="L1524" i="2" s="1"/>
  <c r="G1523" i="2"/>
  <c r="G98" i="2"/>
  <c r="H98" i="2" s="1"/>
  <c r="J98" i="2" s="1"/>
  <c r="L98" i="2" s="1"/>
  <c r="H104" i="2"/>
  <c r="J104" i="2" s="1"/>
  <c r="L104" i="2" s="1"/>
  <c r="G1528" i="2"/>
  <c r="H1528" i="2" s="1"/>
  <c r="J1528" i="2" s="1"/>
  <c r="L1528" i="2" s="1"/>
  <c r="G1472" i="2"/>
  <c r="H1472" i="2" s="1"/>
  <c r="J1472" i="2" s="1"/>
  <c r="L1472" i="2" s="1"/>
  <c r="G1231" i="2" l="1"/>
  <c r="H1231" i="2" s="1"/>
  <c r="J1231" i="2" s="1"/>
  <c r="L1231" i="2" s="1"/>
  <c r="G1277" i="2"/>
  <c r="G1276" i="2" s="1"/>
  <c r="H1276" i="2" s="1"/>
  <c r="J1276" i="2" s="1"/>
  <c r="L1276" i="2" s="1"/>
  <c r="G1420" i="2"/>
  <c r="H1420" i="2" s="1"/>
  <c r="J1420" i="2" s="1"/>
  <c r="L1420" i="2" s="1"/>
  <c r="G15" i="2"/>
  <c r="G14" i="2" s="1"/>
  <c r="G1456" i="2"/>
  <c r="H1456" i="2" s="1"/>
  <c r="J1456" i="2" s="1"/>
  <c r="L1456" i="2" s="1"/>
  <c r="G1315" i="2"/>
  <c r="H1315" i="2" s="1"/>
  <c r="J1315" i="2" s="1"/>
  <c r="L1315" i="2" s="1"/>
  <c r="H1416" i="2"/>
  <c r="J1416" i="2" s="1"/>
  <c r="L1416" i="2" s="1"/>
  <c r="G1415" i="2"/>
  <c r="H1415" i="2" s="1"/>
  <c r="J1415" i="2" s="1"/>
  <c r="L1415" i="2" s="1"/>
  <c r="H1404" i="2"/>
  <c r="J1404" i="2" s="1"/>
  <c r="L1404" i="2" s="1"/>
  <c r="G1403" i="2"/>
  <c r="H1403" i="2" s="1"/>
  <c r="J1403" i="2" s="1"/>
  <c r="L1403" i="2" s="1"/>
  <c r="G1296" i="2"/>
  <c r="H1296" i="2" s="1"/>
  <c r="J1296" i="2" s="1"/>
  <c r="L1296" i="2" s="1"/>
  <c r="G1504" i="2"/>
  <c r="H1523" i="2"/>
  <c r="J1523" i="2" s="1"/>
  <c r="L1523" i="2" s="1"/>
  <c r="H837" i="2"/>
  <c r="J837" i="2" s="1"/>
  <c r="L837" i="2" s="1"/>
  <c r="G836" i="2"/>
  <c r="H836" i="2" s="1"/>
  <c r="J836" i="2" s="1"/>
  <c r="L836" i="2" s="1"/>
  <c r="G690" i="2"/>
  <c r="H690" i="2" s="1"/>
  <c r="J690" i="2" s="1"/>
  <c r="L690" i="2" s="1"/>
  <c r="H691" i="2"/>
  <c r="J691" i="2" s="1"/>
  <c r="L691" i="2" s="1"/>
  <c r="G884" i="2"/>
  <c r="H884" i="2" s="1"/>
  <c r="J884" i="2" s="1"/>
  <c r="L884" i="2" s="1"/>
  <c r="H891" i="2"/>
  <c r="J891" i="2" s="1"/>
  <c r="L891" i="2" s="1"/>
  <c r="G922" i="2"/>
  <c r="H922" i="2" s="1"/>
  <c r="J922" i="2" s="1"/>
  <c r="L922" i="2" s="1"/>
  <c r="H923" i="2"/>
  <c r="J923" i="2" s="1"/>
  <c r="L923" i="2" s="1"/>
  <c r="G23" i="2"/>
  <c r="H32" i="2"/>
  <c r="J32" i="2" s="1"/>
  <c r="L32" i="2" s="1"/>
  <c r="H152" i="2"/>
  <c r="J152" i="2" s="1"/>
  <c r="L152" i="2" s="1"/>
  <c r="G151" i="2"/>
  <c r="H151" i="2" s="1"/>
  <c r="J151" i="2" s="1"/>
  <c r="L151" i="2" s="1"/>
  <c r="G724" i="2"/>
  <c r="H724" i="2" s="1"/>
  <c r="J724" i="2" s="1"/>
  <c r="L724" i="2" s="1"/>
  <c r="H731" i="2"/>
  <c r="J731" i="2" s="1"/>
  <c r="L731" i="2" s="1"/>
  <c r="G956" i="2"/>
  <c r="H956" i="2" s="1"/>
  <c r="J956" i="2" s="1"/>
  <c r="L956" i="2" s="1"/>
  <c r="H957" i="2"/>
  <c r="J957" i="2" s="1"/>
  <c r="L957" i="2" s="1"/>
  <c r="G1122" i="2"/>
  <c r="H1123" i="2"/>
  <c r="J1123" i="2" s="1"/>
  <c r="L1123" i="2" s="1"/>
  <c r="H1485" i="2"/>
  <c r="J1485" i="2" s="1"/>
  <c r="L1485" i="2" s="1"/>
  <c r="G1484" i="2"/>
  <c r="H1484" i="2" s="1"/>
  <c r="J1484" i="2" s="1"/>
  <c r="L1484" i="2" s="1"/>
  <c r="G1203" i="2"/>
  <c r="H1203" i="2" s="1"/>
  <c r="J1203" i="2" s="1"/>
  <c r="L1203" i="2" s="1"/>
  <c r="H1204" i="2"/>
  <c r="J1204" i="2" s="1"/>
  <c r="L1204" i="2" s="1"/>
  <c r="H245" i="2"/>
  <c r="J245" i="2" s="1"/>
  <c r="L245" i="2" s="1"/>
  <c r="G221" i="2"/>
  <c r="H221" i="2" s="1"/>
  <c r="J221" i="2" s="1"/>
  <c r="L221" i="2" s="1"/>
  <c r="H784" i="2"/>
  <c r="J784" i="2" s="1"/>
  <c r="L784" i="2" s="1"/>
  <c r="G783" i="2"/>
  <c r="G506" i="2"/>
  <c r="H506" i="2" s="1"/>
  <c r="J506" i="2" s="1"/>
  <c r="L506" i="2" s="1"/>
  <c r="H521" i="2"/>
  <c r="J521" i="2" s="1"/>
  <c r="L521" i="2" s="1"/>
  <c r="G1471" i="2"/>
  <c r="G1527" i="2"/>
  <c r="H1527" i="2" s="1"/>
  <c r="J1527" i="2" s="1"/>
  <c r="L1527" i="2" s="1"/>
  <c r="H1277" i="2" l="1"/>
  <c r="J1277" i="2" s="1"/>
  <c r="L1277" i="2" s="1"/>
  <c r="H15" i="2"/>
  <c r="J15" i="2" s="1"/>
  <c r="L15" i="2" s="1"/>
  <c r="G1455" i="2"/>
  <c r="H1455" i="2" s="1"/>
  <c r="J1455" i="2" s="1"/>
  <c r="L1455" i="2" s="1"/>
  <c r="G1483" i="2"/>
  <c r="H1483" i="2" s="1"/>
  <c r="J1483" i="2" s="1"/>
  <c r="L1483" i="2" s="1"/>
  <c r="G1383" i="2"/>
  <c r="H1383" i="2" s="1"/>
  <c r="J1383" i="2" s="1"/>
  <c r="L1383" i="2" s="1"/>
  <c r="G1275" i="2"/>
  <c r="H1275" i="2" s="1"/>
  <c r="J1275" i="2" s="1"/>
  <c r="L1275" i="2" s="1"/>
  <c r="H783" i="2"/>
  <c r="J783" i="2" s="1"/>
  <c r="L783" i="2" s="1"/>
  <c r="G775" i="2"/>
  <c r="H775" i="2" s="1"/>
  <c r="J775" i="2" s="1"/>
  <c r="L775" i="2" s="1"/>
  <c r="H1504" i="2"/>
  <c r="J1504" i="2" s="1"/>
  <c r="L1504" i="2" s="1"/>
  <c r="G1503" i="2"/>
  <c r="H1503" i="2" s="1"/>
  <c r="J1503" i="2" s="1"/>
  <c r="L1503" i="2" s="1"/>
  <c r="H1122" i="2"/>
  <c r="J1122" i="2" s="1"/>
  <c r="L1122" i="2" s="1"/>
  <c r="G963" i="2"/>
  <c r="H963" i="2" s="1"/>
  <c r="J963" i="2" s="1"/>
  <c r="L963" i="2" s="1"/>
  <c r="H23" i="2"/>
  <c r="J23" i="2" s="1"/>
  <c r="L23" i="2" s="1"/>
  <c r="G22" i="2"/>
  <c r="H22" i="2" s="1"/>
  <c r="J22" i="2" s="1"/>
  <c r="L22" i="2" s="1"/>
  <c r="G1470" i="2"/>
  <c r="H1470" i="2" s="1"/>
  <c r="J1470" i="2" s="1"/>
  <c r="L1470" i="2" s="1"/>
  <c r="H1471" i="2"/>
  <c r="J1471" i="2" s="1"/>
  <c r="L1471" i="2" s="1"/>
  <c r="H14" i="2"/>
  <c r="J14" i="2" s="1"/>
  <c r="L14" i="2" s="1"/>
  <c r="G1482" i="2" l="1"/>
  <c r="G1314" i="2"/>
  <c r="H1314" i="2" s="1"/>
  <c r="J1314" i="2" s="1"/>
  <c r="L1314" i="2" s="1"/>
  <c r="G1502" i="2"/>
  <c r="H1502" i="2" s="1"/>
  <c r="J1502" i="2" s="1"/>
  <c r="L1502" i="2" s="1"/>
  <c r="G955" i="2"/>
  <c r="H955" i="2" s="1"/>
  <c r="J955" i="2" s="1"/>
  <c r="L955" i="2" s="1"/>
  <c r="H1482" i="2"/>
  <c r="J1482" i="2" s="1"/>
  <c r="L1482" i="2" s="1"/>
  <c r="G1274" i="2" l="1"/>
  <c r="H1274" i="2" s="1"/>
  <c r="G1481" i="2"/>
  <c r="H1481" i="2" s="1"/>
  <c r="J1481" i="2" s="1"/>
  <c r="L1481" i="2" s="1"/>
  <c r="G1534" i="2" l="1"/>
  <c r="H1534" i="2" s="1"/>
  <c r="J1534" i="2" s="1"/>
  <c r="L1534" i="2" s="1"/>
  <c r="H1535" i="2"/>
  <c r="J1274" i="2"/>
  <c r="J1535" i="2" l="1"/>
  <c r="L1274" i="2"/>
  <c r="L1535" i="2" s="1"/>
</calcChain>
</file>

<file path=xl/sharedStrings.xml><?xml version="1.0" encoding="utf-8"?>
<sst xmlns="http://schemas.openxmlformats.org/spreadsheetml/2006/main" count="6515" uniqueCount="1218">
  <si>
    <t xml:space="preserve">  Совет депутатов муниципального образования "Муниципальный округ Завьяловский район Удмуртской Республики"</t>
  </si>
  <si>
    <t>277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</si>
  <si>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</si>
  <si>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</si>
  <si>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</si>
  <si>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</si>
  <si>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</si>
  <si>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</si>
  <si>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</si>
  <si>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</si>
  <si>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</si>
  <si>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</si>
  <si>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</si>
  <si>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</si>
  <si>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Иные выплаты населению</t>
  </si>
  <si>
    <t>360</t>
  </si>
  <si>
    <t xml:space="preserve">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</si>
  <si>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</si>
  <si>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</si>
  <si>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</si>
  <si>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</si>
  <si>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</si>
  <si>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</si>
  <si>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</si>
  <si>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</si>
  <si>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</si>
  <si>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</si>
  <si>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</si>
  <si>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Создание и организация деятельности комиссий по делам несовершеннолетних и защите их прав</t>
  </si>
  <si>
    <t>0610104350</t>
  </si>
  <si>
    <t xml:space="preserve">          Подпрограмма "Социальная поддержка населения"</t>
  </si>
  <si>
    <t>0620000000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</si>
  <si>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</si>
  <si>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</si>
  <si>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</si>
  <si>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</si>
  <si>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</si>
  <si>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</si>
  <si>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  Расходы на содержание центрального аппарата</t>
  </si>
  <si>
    <t>1410760030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</si>
  <si>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</si>
  <si>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</si>
  <si>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Закупка товаров, работ и услуг в сфере информационно-коммуникационных технологий</t>
  </si>
  <si>
    <t>242</t>
  </si>
  <si>
    <t>244</t>
  </si>
  <si>
    <t xml:space="preserve">                Закупка энергетических ресурсов</t>
  </si>
  <si>
    <t>247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</si>
  <si>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</si>
  <si>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</si>
  <si>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</si>
  <si>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</si>
  <si>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</si>
  <si>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</si>
  <si>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Территориальные органы Администрации</t>
  </si>
  <si>
    <t>1410760031</t>
  </si>
  <si>
    <t xml:space="preserve">              Расходы на укрепление материально-технической базы</t>
  </si>
  <si>
    <t>1410760180</t>
  </si>
  <si>
    <t xml:space="preserve">              Расходы на уплату налога на имущество организаций</t>
  </si>
  <si>
    <t>1410760280</t>
  </si>
  <si>
    <t xml:space="preserve">                Уплата налога на имущество организаций и земельного налога</t>
  </si>
  <si>
    <t>851</t>
  </si>
  <si>
    <t xml:space="preserve">              Расходы на уплату земельного налога</t>
  </si>
  <si>
    <t>1410760480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</si>
  <si>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</si>
  <si>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</si>
  <si>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</si>
  <si>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</si>
  <si>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Резервные фонды</t>
  </si>
  <si>
    <t>0111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</si>
  <si>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</si>
  <si>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</si>
  <si>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Резервные фонды</t>
  </si>
  <si>
    <t>0900160080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</si>
  <si>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</si>
  <si>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</si>
  <si>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</si>
  <si>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</si>
  <si>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</si>
  <si>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</si>
  <si>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</si>
  <si>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</si>
  <si>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Расходы на выполнение наказов избирателей депутатам Госсовета Удмуртской Республики</t>
  </si>
  <si>
    <t>1110260321</t>
  </si>
  <si>
    <t xml:space="preserve">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</si>
  <si>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</si>
  <si>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</si>
  <si>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</si>
  <si>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Премии и гранты</t>
  </si>
  <si>
    <t>350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</si>
  <si>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</si>
  <si>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</si>
  <si>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</si>
  <si>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</si>
  <si>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</si>
  <si>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</si>
  <si>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Расходы на организацию и проведение мероприятий</t>
  </si>
  <si>
    <t>1410760110</t>
  </si>
  <si>
    <t xml:space="preserve">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</si>
  <si>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</si>
  <si>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</si>
  <si>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</si>
  <si>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Расходы на проведение мероприятий по подпрограмме Управление общественными отношениями</t>
  </si>
  <si>
    <t>1420162730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</si>
  <si>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</si>
  <si>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</si>
  <si>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</si>
  <si>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</si>
  <si>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</si>
  <si>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</si>
  <si>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</si>
  <si>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</si>
  <si>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</si>
  <si>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</si>
  <si>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</si>
  <si>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</si>
  <si>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</si>
  <si>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</si>
  <si>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</si>
  <si>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</si>
  <si>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</si>
  <si>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</si>
  <si>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</si>
  <si>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Обеспечение первичных мер пожарной безопасности</t>
  </si>
  <si>
    <t>1320262110</t>
  </si>
  <si>
    <t xml:space="preserve">              Расходы на создание противопожарных минерализационных полос (опашка)</t>
  </si>
  <si>
    <t>1320262111</t>
  </si>
  <si>
    <t xml:space="preserve">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</si>
  <si>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</si>
  <si>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</si>
  <si>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</si>
  <si>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</si>
  <si>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</si>
  <si>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</si>
  <si>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</si>
  <si>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Расходы на обеспечение безопасности людей на водных объектах</t>
  </si>
  <si>
    <t>1310162120</t>
  </si>
  <si>
    <t xml:space="preserve">              Расходы на проведение мероприятий по профилактике правонарушений</t>
  </si>
  <si>
    <t>1310162130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</si>
  <si>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</si>
  <si>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</si>
  <si>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</si>
  <si>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</si>
  <si>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  Расходы на проведение мероприятий по охране окружающей среды</t>
  </si>
  <si>
    <t>1320462470</t>
  </si>
  <si>
    <t xml:space="preserve">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</si>
  <si>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</si>
  <si>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Дорожное хозяйство (дорожные фонды)</t>
  </si>
  <si>
    <t>0409</t>
  </si>
  <si>
    <t xml:space="preserve">          Подпрограмма "Дорожное хозяйство и транспортная система Завьяловского района"</t>
  </si>
  <si>
    <t>1120000000</t>
  </si>
  <si>
    <t>1120260321</t>
  </si>
  <si>
    <t>1120260322</t>
  </si>
  <si>
    <t xml:space="preserve">              Содержание и ремонт автомобильных дорог и искусственных сооружений на них</t>
  </si>
  <si>
    <t>1120262510</t>
  </si>
  <si>
    <t xml:space="preserve">              Расходы на зимнее содержание автомобильных дорог</t>
  </si>
  <si>
    <t>1120262511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</si>
  <si>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</si>
  <si>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</si>
  <si>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</si>
  <si>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</si>
  <si>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</si>
  <si>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</si>
  <si>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</si>
  <si>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</si>
  <si>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</si>
  <si>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</si>
  <si>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</si>
  <si>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</si>
  <si>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</si>
  <si>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</si>
  <si>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Расходы на охрану труда работников</t>
  </si>
  <si>
    <t>1430160190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</si>
  <si>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</si>
  <si>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</si>
  <si>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</si>
  <si>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</si>
  <si>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</si>
  <si>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Расходы на содержание имущества казны</t>
  </si>
  <si>
    <t>1110260145</t>
  </si>
  <si>
    <t xml:space="preserve">      Благоустройство</t>
  </si>
  <si>
    <t>0503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</si>
  <si>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</si>
  <si>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</si>
  <si>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</si>
  <si>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</si>
  <si>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</si>
  <si>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</si>
  <si>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</si>
  <si>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</si>
  <si>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</si>
  <si>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</si>
  <si>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</si>
  <si>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</si>
  <si>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  Расходы на уличное освещение</t>
  </si>
  <si>
    <t>1110262400</t>
  </si>
  <si>
    <t xml:space="preserve">              Расходы на проведение прочих мероприятий по благоустройству</t>
  </si>
  <si>
    <t>1110262430</t>
  </si>
  <si>
    <t xml:space="preserve">              расходы на благоустройство парка в д. Каменное</t>
  </si>
  <si>
    <t>1110262431</t>
  </si>
  <si>
    <t>1110262434</t>
  </si>
  <si>
    <t xml:space="preserve">              Расходы на содержание мест захоронений (кладбищ)</t>
  </si>
  <si>
    <t>1110262441</t>
  </si>
  <si>
    <t xml:space="preserve">              Расходы на ремонт и строительство контейнерных площадок</t>
  </si>
  <si>
    <t>1110262450</t>
  </si>
  <si>
    <t xml:space="preserve">              Расходы на ликвидацию несанкционарованных свалок</t>
  </si>
  <si>
    <t>1110262471</t>
  </si>
  <si>
    <t>1320462430</t>
  </si>
  <si>
    <t xml:space="preserve">              Расходы по отлову и содержанию безнадзорных животных</t>
  </si>
  <si>
    <t>1320462432</t>
  </si>
  <si>
    <t xml:space="preserve">        Муниципальная программа "Формирование современной городской среды на территории Завьяловского района"</t>
  </si>
  <si>
    <t>1700000000</t>
  </si>
  <si>
    <t>170F000000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</si>
  <si>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</si>
  <si>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</si>
  <si>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</si>
  <si>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</si>
  <si>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</si>
  <si>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</si>
  <si>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</si>
  <si>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</si>
  <si>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</si>
  <si>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</si>
  <si>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</si>
  <si>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</si>
  <si>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</si>
  <si>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</si>
  <si>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  Расходы на дополнительное профессиональное образование на муниципальной службе</t>
  </si>
  <si>
    <t>1410162710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</si>
  <si>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</si>
  <si>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</si>
  <si>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</si>
  <si>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</si>
  <si>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Культура Завьяловского района</t>
  </si>
  <si>
    <t>0200000000</t>
  </si>
  <si>
    <t>0200260321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</si>
  <si>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</si>
  <si>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</si>
  <si>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</si>
  <si>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</si>
  <si>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</si>
  <si>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</si>
  <si>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</si>
  <si>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</si>
  <si>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</si>
  <si>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</si>
  <si>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</si>
  <si>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</si>
  <si>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</si>
  <si>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</si>
  <si>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Расходы на выявление и диагностику правонарушений в сфере незаконного оборота наркотиков</t>
  </si>
  <si>
    <t>1500161530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</si>
  <si>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</si>
  <si>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</si>
  <si>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</si>
  <si>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</si>
  <si>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</si>
  <si>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</si>
  <si>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1410860210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</si>
  <si>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</si>
  <si>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</si>
  <si>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</si>
  <si>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</si>
  <si>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Расходы на реализацию мер по профилактике социального сиротства</t>
  </si>
  <si>
    <t>0610161910</t>
  </si>
  <si>
    <t xml:space="preserve">              Расходы на реализацию мер социальной поддержки семей с детьми</t>
  </si>
  <si>
    <t>0620161900</t>
  </si>
  <si>
    <t xml:space="preserve">              Прочие расходы на мероприятия в области социальной политики</t>
  </si>
  <si>
    <t>0620260300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</si>
  <si>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</si>
  <si>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</si>
  <si>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</si>
  <si>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</si>
  <si>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</si>
  <si>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Субсидии гражданам на приобретение жилья</t>
  </si>
  <si>
    <t>322</t>
  </si>
  <si>
    <t xml:space="preserve">              Расходы на реализацию мероприятий по обеспечению жильем молодых семей</t>
  </si>
  <si>
    <t>06204L4970</t>
  </si>
  <si>
    <t xml:space="preserve">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</si>
  <si>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</si>
  <si>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</si>
  <si>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</si>
  <si>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</si>
  <si>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</si>
  <si>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</si>
  <si>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</si>
  <si>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</si>
  <si>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</si>
  <si>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</si>
  <si>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</si>
  <si>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Расходы на строительство объектов муниципальной собственности</t>
  </si>
  <si>
    <t>0400160140</t>
  </si>
  <si>
    <t>281</t>
  </si>
  <si>
    <t xml:space="preserve">              Комплекс работ по содержанию автомобильных дорог, приобретение дорожной техники</t>
  </si>
  <si>
    <t>1120201380</t>
  </si>
  <si>
    <t xml:space="preserve">              Развитие сети автомобильных дорог Удмуртской Республики</t>
  </si>
  <si>
    <t>1120204650</t>
  </si>
  <si>
    <t xml:space="preserve">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</si>
  <si>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</si>
  <si>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</si>
  <si>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</si>
  <si>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</si>
  <si>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</si>
  <si>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</si>
  <si>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Центральный аппарат</t>
  </si>
  <si>
    <t>1110160030</t>
  </si>
  <si>
    <t>1110160480</t>
  </si>
  <si>
    <t>1110206800</t>
  </si>
  <si>
    <t>1110366770</t>
  </si>
  <si>
    <t xml:space="preserve">                Иные выплаты персоналу учреждений, за исключением фонда оплаты труда</t>
  </si>
  <si>
    <t>112</t>
  </si>
  <si>
    <t>1110160140</t>
  </si>
  <si>
    <t>111F000000</t>
  </si>
  <si>
    <t xml:space="preserve">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</si>
  <si>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</si>
  <si>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</si>
  <si>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</si>
  <si>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</si>
  <si>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</si>
  <si>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Общее образование</t>
  </si>
  <si>
    <t>0702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</si>
  <si>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</si>
  <si>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</si>
  <si>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</si>
  <si>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</si>
  <si>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>0140360140</t>
  </si>
  <si>
    <t xml:space="preserve">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</si>
  <si>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</si>
  <si>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</si>
  <si>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</si>
  <si>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0900560030</t>
  </si>
  <si>
    <t xml:space="preserve">              Расходы на обеспечение деятельности централизованных бухгалтерий и прочих учреждений</t>
  </si>
  <si>
    <t>0900560120</t>
  </si>
  <si>
    <t xml:space="preserve">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</si>
  <si>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</si>
  <si>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</si>
  <si>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</si>
  <si>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</si>
  <si>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</si>
  <si>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Расходы на обслуживание муниципального долга</t>
  </si>
  <si>
    <t>0900360070</t>
  </si>
  <si>
    <t xml:space="preserve">                Обслуживание муниципального долга</t>
  </si>
  <si>
    <t>730</t>
  </si>
  <si>
    <t xml:space="preserve">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</si>
  <si>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</si>
  <si>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>0140266770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</si>
  <si>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</si>
  <si>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</si>
  <si>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</si>
  <si>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</si>
  <si>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</si>
  <si>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</si>
  <si>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</si>
  <si>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</si>
  <si>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</si>
  <si>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Подпрограмма "Совершенствование кадрового обеспечения"</t>
  </si>
  <si>
    <t>0130000000</t>
  </si>
  <si>
    <t xml:space="preserve">              Расходы на предоставление мер социальной поддержки работникам муниципальных учреждений</t>
  </si>
  <si>
    <t>0130160250</t>
  </si>
  <si>
    <t>0140160280</t>
  </si>
  <si>
    <t xml:space="preserve">                Субсидии бюджетным учреждениям на иные цели</t>
  </si>
  <si>
    <t>612</t>
  </si>
  <si>
    <t>0140160480</t>
  </si>
  <si>
    <t xml:space="preserve">              Расходы на проведение капитального ремонта (ремонта), модернизации, реконструкции объектов муниципальной собственности</t>
  </si>
  <si>
    <t>0140360150</t>
  </si>
  <si>
    <t>0140360321</t>
  </si>
  <si>
    <t>0140360322</t>
  </si>
  <si>
    <t xml:space="preserve">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</si>
  <si>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</si>
  <si>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</si>
  <si>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</si>
  <si>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</si>
  <si>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</si>
  <si>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</si>
  <si>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</si>
  <si>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</si>
  <si>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0140360180</t>
  </si>
  <si>
    <t>014E000000</t>
  </si>
  <si>
    <t xml:space="preserve">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</si>
  <si>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</si>
  <si>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</si>
  <si>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</si>
  <si>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  Подпрограмма "Детское и школьное питание"</t>
  </si>
  <si>
    <t>0150000000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</si>
  <si>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</si>
  <si>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</si>
  <si>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</si>
  <si>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</si>
  <si>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</si>
  <si>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Дополнительное образование детей</t>
  </si>
  <si>
    <t>0703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</si>
  <si>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</si>
  <si>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</si>
  <si>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</si>
  <si>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</si>
  <si>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</si>
  <si>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</si>
  <si>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</si>
  <si>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</si>
  <si>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</si>
  <si>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</si>
  <si>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</si>
  <si>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</si>
  <si>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</si>
  <si>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</si>
  <si>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Другие вопросы в области образования</t>
  </si>
  <si>
    <t>0709</t>
  </si>
  <si>
    <t xml:space="preserve">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</si>
  <si>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</si>
  <si>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</si>
  <si>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</si>
  <si>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</si>
  <si>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</si>
  <si>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</si>
  <si>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</si>
  <si>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Расходы на предоставление единовременных выплат молодым специалистам (подъемные)</t>
  </si>
  <si>
    <t>0130166720</t>
  </si>
  <si>
    <t>0140160030</t>
  </si>
  <si>
    <t xml:space="preserve">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</si>
  <si>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</si>
  <si>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</si>
  <si>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</si>
  <si>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Расходы на разработку проектно-сметной документации</t>
  </si>
  <si>
    <t>0140360170</t>
  </si>
  <si>
    <t>0700262020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</si>
  <si>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</si>
  <si>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</si>
  <si>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</si>
  <si>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</si>
  <si>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</si>
  <si>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</si>
  <si>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>01103S7120</t>
  </si>
  <si>
    <t xml:space="preserve">              Обеспечение питанием детей дошкольного и школьного возраста в Удмуртской Республике</t>
  </si>
  <si>
    <t>0150106960</t>
  </si>
  <si>
    <t xml:space="preserve">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</si>
  <si>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</si>
  <si>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062P000000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</si>
  <si>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</si>
  <si>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</si>
  <si>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</si>
  <si>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</si>
  <si>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Муниципальная программа Управление муниципальным имуществом</t>
  </si>
  <si>
    <t>1000000000</t>
  </si>
  <si>
    <t>1000160030</t>
  </si>
  <si>
    <t xml:space="preserve">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</si>
  <si>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</si>
  <si>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1000366770</t>
  </si>
  <si>
    <t xml:space="preserve">              Мероприятия в области имущественных и земельных отношений</t>
  </si>
  <si>
    <t>10002L5110</t>
  </si>
  <si>
    <t xml:space="preserve">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</si>
  <si>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</si>
  <si>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Молодежная политика</t>
  </si>
  <si>
    <t>0707</t>
  </si>
  <si>
    <t xml:space="preserve">        Муниципальная программа Реализация молодежной политики в Завьяловском районе</t>
  </si>
  <si>
    <t>0300000000</t>
  </si>
  <si>
    <t>0300166770</t>
  </si>
  <si>
    <t>0300261420</t>
  </si>
  <si>
    <t>0200166770</t>
  </si>
  <si>
    <t xml:space="preserve">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</si>
  <si>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</si>
  <si>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0200260150</t>
  </si>
  <si>
    <t xml:space="preserve">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</si>
  <si>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0200260160</t>
  </si>
  <si>
    <t>0200260170</t>
  </si>
  <si>
    <t>0200260280</t>
  </si>
  <si>
    <t>0200260322</t>
  </si>
  <si>
    <t>0200260480</t>
  </si>
  <si>
    <t>0200266770</t>
  </si>
  <si>
    <t xml:space="preserve">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</si>
  <si>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</si>
  <si>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0200360170</t>
  </si>
  <si>
    <t>0200360280</t>
  </si>
  <si>
    <t>0200360480</t>
  </si>
  <si>
    <t>0200366770</t>
  </si>
  <si>
    <t>0200460250</t>
  </si>
  <si>
    <t>020A000000</t>
  </si>
  <si>
    <t xml:space="preserve">              Государственная поддержка отрасли культуры</t>
  </si>
  <si>
    <t>020A255190</t>
  </si>
  <si>
    <t xml:space="preserve">      Другие вопросы в области культуры, кинематографии</t>
  </si>
  <si>
    <t>0804</t>
  </si>
  <si>
    <t>0200460030</t>
  </si>
  <si>
    <t xml:space="preserve">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</si>
  <si>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</si>
  <si>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</si>
  <si>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</si>
  <si>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</si>
  <si>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</si>
  <si>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</si>
  <si>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0700162020</t>
  </si>
  <si>
    <t>0700362020</t>
  </si>
  <si>
    <t>0810160110</t>
  </si>
  <si>
    <t xml:space="preserve">              Осуществление отдельных государственных полномочий в области архивного дела</t>
  </si>
  <si>
    <t>1410904360</t>
  </si>
  <si>
    <t xml:space="preserve">              Содержание архивного отдела за счет средств местного бюджета</t>
  </si>
  <si>
    <t>1410960200</t>
  </si>
  <si>
    <t xml:space="preserve">              Расходы на организацию и проведение мероприятий по профилактике наркомании</t>
  </si>
  <si>
    <t>1500261531</t>
  </si>
  <si>
    <t>1600262100</t>
  </si>
  <si>
    <t>0400160170</t>
  </si>
  <si>
    <t xml:space="preserve">                Субсидии автономным учреждениям на иные цели</t>
  </si>
  <si>
    <t>622</t>
  </si>
  <si>
    <t>0400160280</t>
  </si>
  <si>
    <t>0400160322</t>
  </si>
  <si>
    <t>0400160480</t>
  </si>
  <si>
    <t>0400166770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</si>
  <si>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</si>
  <si>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</si>
  <si>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</si>
  <si>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</si>
  <si>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Контрольно-счетный орган муниципального образования</t>
  </si>
  <si>
    <t>9900060050</t>
  </si>
  <si>
    <t xml:space="preserve">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</si>
  <si>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</si>
  <si>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 xml:space="preserve">      Коммунальное хозяйство</t>
  </si>
  <si>
    <t>0502</t>
  </si>
  <si>
    <t>1110260140</t>
  </si>
  <si>
    <t>1110260150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</si>
  <si>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</si>
  <si>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</si>
  <si>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</si>
  <si>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</si>
  <si>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</si>
  <si>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</si>
  <si>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</si>
  <si>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</si>
  <si>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</si>
  <si>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</si>
  <si>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</si>
  <si>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Ведомственная структура расходов бюджета муниципального образования "Муниципальный округ Завьяловский район Удмуртской Республики" на 2024 год</t>
  </si>
  <si>
    <t>тыс.руб.</t>
  </si>
  <si>
    <t>Название</t>
  </si>
  <si>
    <t>Глава</t>
  </si>
  <si>
    <t>Раздел/  подраздел</t>
  </si>
  <si>
    <t>Целевая статья</t>
  </si>
  <si>
    <t>Вид расходов</t>
  </si>
  <si>
    <t xml:space="preserve">  Управление строительства Администрации муниципального образования "Муниципальный округ Завьяловский район Удмуртской Республики"</t>
  </si>
  <si>
    <t>Национальный проект «Культура»</t>
  </si>
  <si>
    <t>Национальный проект «Демография»</t>
  </si>
  <si>
    <t>Национальный проект «Образование»</t>
  </si>
  <si>
    <t>Национальный проект «Жилье и городская среда»</t>
  </si>
  <si>
    <t>Национальный проект «Безопасные и качественные автомобильные дороги»</t>
  </si>
  <si>
    <t>ИТОГО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</si>
  <si>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</t>
  </si>
  <si>
    <t>Утвержденная сумма на 2024 год</t>
  </si>
  <si>
    <t>поправки   (+/-)</t>
  </si>
  <si>
    <t>Уточненная сумма на 2024 год</t>
  </si>
  <si>
    <t>Изменения в приложение № 5 к решению Совета депутатов муниципального образования "Муниципальный округ Завьяловский район Удмуртской Республики"  от 29.11.2023  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</si>
  <si>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Расходы по отлову и содержанию безнадзорных животных</t>
  </si>
  <si>
    <t>1320405400</t>
  </si>
  <si>
    <t>Прочая закупка товаров, работ и услуг</t>
  </si>
  <si>
    <t>9901004510</t>
  </si>
  <si>
    <t/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</si>
  <si>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</si>
  <si>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Национальная оборона</t>
  </si>
  <si>
    <t>Мобилизационная и вневойсковая подготовка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</si>
  <si>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</si>
  <si>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</si>
  <si>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>0200</t>
  </si>
  <si>
    <t>0203</t>
  </si>
  <si>
    <t>9900051180</t>
  </si>
  <si>
    <t>Фонд оплаты труда государственных (муниципальных) органов</t>
  </si>
  <si>
    <t>Государственная регистрация актов гражданского состояния</t>
  </si>
  <si>
    <t>1411359300</t>
  </si>
  <si>
    <t>0405</t>
  </si>
  <si>
    <t>Сельское хозяйство и рыболовство</t>
  </si>
  <si>
    <t>Муниципальная программа "Развитие агропромышленного комплекса Завьяловского района"</t>
  </si>
  <si>
    <t>Подпрограмма "Развитие сельскохозяйственной отрасли Завьяловского района"</t>
  </si>
  <si>
    <t>Мероприятия  направленные на развитие агропромышленного комплекса Завьяловского района</t>
  </si>
  <si>
    <t>0810100000</t>
  </si>
  <si>
    <t>0810109020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</si>
  <si>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</si>
  <si>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Коммунальное хозяйство</t>
  </si>
  <si>
    <t>Муниципальная программа Содержание и развитие муниципального хозяйства Завьяловского района</t>
  </si>
  <si>
    <t>Подпрограмма "Содержание и развитие коммунальной инфраструктуры Завьяловского района"</t>
  </si>
  <si>
    <t>Содержание и развитие объектов муниципальной собственности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</si>
  <si>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</si>
  <si>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</si>
  <si>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1110200000</t>
  </si>
  <si>
    <t>1110200820</t>
  </si>
  <si>
    <t>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</si>
  <si>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</si>
  <si>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>Подпрограмма "Энергосбережение и повышение энергетической эффективности Завьяловского района"</t>
  </si>
  <si>
    <t>Развитие системы энергосбережения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</si>
  <si>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</si>
  <si>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1130100000</t>
  </si>
  <si>
    <t>1130105770</t>
  </si>
  <si>
    <t>Субсидии на мероприятия по стимулированию программ развития жилищного строительства</t>
  </si>
  <si>
    <t>111F150210</t>
  </si>
  <si>
    <t>Создание новых мест в общеобразовательных организациях, расположенных в сельской местности и поселках городского типа</t>
  </si>
  <si>
    <t>Расходы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</t>
  </si>
  <si>
    <t>014E100000</t>
  </si>
  <si>
    <t>014E123050</t>
  </si>
  <si>
    <t>Оздоровление и отдых детей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</si>
  <si>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</si>
  <si>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Пособия, компенсации и иные социальные выплаты гражданам, кроме публичных нормативных обязательств</t>
  </si>
  <si>
    <t>0120205230</t>
  </si>
  <si>
    <t>0120200000</t>
  </si>
  <si>
    <t>Молодежная политика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</si>
  <si>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</si>
  <si>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Субсидии бюджетным учреждениям на иные цели</t>
  </si>
  <si>
    <t>0110209090</t>
  </si>
  <si>
    <t>0110200000</t>
  </si>
  <si>
    <t>Предоставление общего образования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</si>
  <si>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</si>
  <si>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</si>
  <si>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>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</si>
  <si>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</si>
  <si>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1000206290</t>
  </si>
  <si>
    <t>Мероприятия в области поддержки и развития коммунального хозяйства</t>
  </si>
  <si>
    <t>Закупка товаров, работ, услуг в целях капитального ремонта государственного (муниципального) имущества</t>
  </si>
  <si>
    <t>1110201440</t>
  </si>
  <si>
    <t>243</t>
  </si>
  <si>
    <t>0150Д06130</t>
  </si>
  <si>
    <t>020А155191</t>
  </si>
  <si>
    <t>Муниципальная программа Реализация молодежной политики в Завьяловском районе</t>
  </si>
  <si>
    <t>030E854120</t>
  </si>
  <si>
    <t>Приложение № 2</t>
  </si>
  <si>
    <t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</si>
  <si>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1120Д01380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</si>
  <si>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</si>
  <si>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от 20.12.2023 № 525</t>
  </si>
  <si>
    <t>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</si>
  <si>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11301S5770</t>
  </si>
  <si>
    <t>11102S1440</t>
  </si>
  <si>
    <t>Благоустройство</t>
  </si>
  <si>
    <t>11102S0820</t>
  </si>
  <si>
    <t>014E1S3050</t>
  </si>
  <si>
    <t>01202S5230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</si>
  <si>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</si>
  <si>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Расходы на проведение капитального ремонта (ремонта), модернизации, реконструкции объектов муниципальной собственности</t>
  </si>
  <si>
    <t>Расходы на укрепление материально-технической базы</t>
  </si>
  <si>
    <t>Расходы на строительство объектов муниципальной собственности</t>
  </si>
  <si>
    <t>1110260170</t>
  </si>
  <si>
    <t>Расходы на разработку проектно-сметной документации</t>
  </si>
  <si>
    <t>Дошкольное образование</t>
  </si>
  <si>
    <t>Всего поправок</t>
  </si>
  <si>
    <t>Безвозмездные</t>
  </si>
  <si>
    <t>Бюджет р-на</t>
  </si>
  <si>
    <t>дот на сбал-ть</t>
  </si>
  <si>
    <t>111F367484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</si>
  <si>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</si>
  <si>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Приложение № 3</t>
  </si>
  <si>
    <t>Мероприятия, направленные на раннее выявление детского и семейного неблагополучия</t>
  </si>
  <si>
    <t>0610100000</t>
  </si>
  <si>
    <t>Организация обеспечения жильем льготных категорий граждан</t>
  </si>
  <si>
    <t>0620400000</t>
  </si>
  <si>
    <t>Обеспечение деятельности Администрации</t>
  </si>
  <si>
    <t>1410700000</t>
  </si>
  <si>
    <t>Осуществление переданных государственных полномочий на государственную регистрации актов гражданского состояния</t>
  </si>
  <si>
    <t>1411300000</t>
  </si>
  <si>
    <t>Нормативно-методическое обеспечение и организация бюджетного процесса</t>
  </si>
  <si>
    <t>0900100000</t>
  </si>
  <si>
    <t>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«Завьяловский район», обеспечение условий для их результативной профессиональной деятельности</t>
  </si>
  <si>
    <t>1410100000</t>
  </si>
  <si>
    <t>Обеспечение деятельности муниципальных учреждений</t>
  </si>
  <si>
    <t>1410600000</t>
  </si>
  <si>
    <t>Поддержка и создание условий для деятельности общественных организаций</t>
  </si>
  <si>
    <t>1420100000</t>
  </si>
  <si>
    <t>Повышение эффективности работы в области обеспечения безопасности жизнедеятельности населения, обеспечение защиты информации и режима секретности</t>
  </si>
  <si>
    <t>1320200000</t>
  </si>
  <si>
    <t>Информационно-аналитическая работа по профилактике терроризма и экстремизма</t>
  </si>
  <si>
    <t>1600100000</t>
  </si>
  <si>
    <t>Обеспечение деятельности МКУ Завьяловский центр обеспечения безопасности</t>
  </si>
  <si>
    <t>1320300000</t>
  </si>
  <si>
    <t>Обеспечение общественного порядка</t>
  </si>
  <si>
    <t>1310100000</t>
  </si>
  <si>
    <t>Обеспечение экологической безопасности населения</t>
  </si>
  <si>
    <t>1320400000</t>
  </si>
  <si>
    <t>Развитие и содержание дорожной сети на территории Завьяловского района</t>
  </si>
  <si>
    <t>1120200000</t>
  </si>
  <si>
    <t>Формирование инвестиционно привлекательного имиджа МО «Завьяловский район»</t>
  </si>
  <si>
    <t>0700500000</t>
  </si>
  <si>
    <t>Организация и проведение аукциона на право заключения договора на размещение нестационарного торгового объекта</t>
  </si>
  <si>
    <t>0700700000</t>
  </si>
  <si>
    <t>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</si>
  <si>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</si>
  <si>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</si>
  <si>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</si>
  <si>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>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</si>
  <si>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</si>
  <si>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>Соблюдение работодателями Завьяловского района требований трудового законодательствами</t>
  </si>
  <si>
    <t>1430200000</t>
  </si>
  <si>
    <t>Софинансирование мероприятий, направленных на благоустройство сельских территории в рамках ведомственного проекта "Благоустройство сельских территории"  направления (подпрограммы) "Создание и развитие инфраструктуры на сельских территориях" государственной программы Российской Федерации "Комплексное развитие сельских территорий"</t>
  </si>
  <si>
    <t>0820200000</t>
  </si>
  <si>
    <t>Субсидии на реализацию программ формирования современной городской среды</t>
  </si>
  <si>
    <t>170F200000</t>
  </si>
  <si>
    <t>Развитие системы профилактики неинфекционных, социально-значимых заболеваний и формирование здорового образа жизни</t>
  </si>
  <si>
    <t>0500100000</t>
  </si>
  <si>
    <t>Профилактика инфекционных заболеваний, включая иммунопрофилактику</t>
  </si>
  <si>
    <t>0500200000</t>
  </si>
  <si>
    <t>Совершенствование антинаркотической деятельности</t>
  </si>
  <si>
    <t>1500100000</t>
  </si>
  <si>
    <t>Лечебная и реабилитационная помощь наркозависимым лицам</t>
  </si>
  <si>
    <t>1500300000</t>
  </si>
  <si>
    <t>Публичные нормативные обязательства</t>
  </si>
  <si>
    <t>1410800000</t>
  </si>
  <si>
    <t>Мероприятия, направленные на ранее выявление детского и семейного неблагополучия</t>
  </si>
  <si>
    <t>0620100000</t>
  </si>
  <si>
    <t>Оказание адресной социальной помощи</t>
  </si>
  <si>
    <t>0620200000</t>
  </si>
  <si>
    <t>Организация и проведение мероприятий для социально незащищенных слоев населения</t>
  </si>
  <si>
    <t>0620300000</t>
  </si>
  <si>
    <t>Обеспечение условий для развития физической культуры и массового спорта</t>
  </si>
  <si>
    <t>0400100000</t>
  </si>
  <si>
    <t>Реализация установленных полномочий (функций) в сфере муниципального хозяйства</t>
  </si>
  <si>
    <t>1110100000</t>
  </si>
  <si>
    <t>1110300000</t>
  </si>
  <si>
    <t>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</si>
  <si>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</si>
  <si>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Создание условий для реализации управления муниципальными финансами</t>
  </si>
  <si>
    <t>0900500000</t>
  </si>
  <si>
    <t>Повышение эффективности бюджетных расходов и повышение качества управления муниципальными финансами</t>
  </si>
  <si>
    <t>0900600000</t>
  </si>
  <si>
    <t>Управление муниципальным долгом</t>
  </si>
  <si>
    <t>0900300000</t>
  </si>
  <si>
    <t>Обеспечение деятельности службы материально-технического обеспечения</t>
  </si>
  <si>
    <t>0140200000</t>
  </si>
  <si>
    <t>Предоставление дошкольного образования</t>
  </si>
  <si>
    <t>0110100000</t>
  </si>
  <si>
    <t>Социальная поддержка педагогических работников</t>
  </si>
  <si>
    <t>0130100000</t>
  </si>
  <si>
    <t>Реализация установленных полномочий (функций) в сфере образования</t>
  </si>
  <si>
    <t>0140100000</t>
  </si>
  <si>
    <t>Реализация национального проекта "Образование"</t>
  </si>
  <si>
    <t>0110900000</t>
  </si>
  <si>
    <t>Организация детского и школьного питания</t>
  </si>
  <si>
    <t>0150100000</t>
  </si>
  <si>
    <t>Предоставление дополнительного образования</t>
  </si>
  <si>
    <t>0120100000</t>
  </si>
  <si>
    <t>Разработка и внедрение системы независимой оценки качества на уровне образовательных организаций</t>
  </si>
  <si>
    <t>0110600000</t>
  </si>
  <si>
    <t>Реализация мер, направленных на популяризацию роли предпринимательства</t>
  </si>
  <si>
    <t>0700200000</t>
  </si>
  <si>
    <t>Материальная поддержка семей с детьми дошкольного возраста</t>
  </si>
  <si>
    <t>0110300000</t>
  </si>
  <si>
    <t>Реализация установленных полномочий (функций) в сфере имущественных и земельных отношений</t>
  </si>
  <si>
    <t>1000100000</t>
  </si>
  <si>
    <t>Мероприятия в области имущественных и земельных отношений</t>
  </si>
  <si>
    <t>1000200000</t>
  </si>
  <si>
    <t>Оказание муниципальными учреждениями муниципальных услуг, выполнение работ, финансовое обеспечение деятельности муниципальных</t>
  </si>
  <si>
    <t>1000300000</t>
  </si>
  <si>
    <t>Мероприятия направленные на реализацию молодежной политики в муниципальном образовании «Завьяловский район»</t>
  </si>
  <si>
    <t>0300100000</t>
  </si>
  <si>
    <t>Содействие в организации временного трудоустройства несовершеннолетних граждан в возрастеот 14 до 18 лет в свободное от учебы время</t>
  </si>
  <si>
    <t>0300200000</t>
  </si>
  <si>
    <t>Осуществление библиотечного обслуживания населения</t>
  </si>
  <si>
    <t>0200100000</t>
  </si>
  <si>
    <t>Организация досуга и развитие народного творчества</t>
  </si>
  <si>
    <t>0200200000</t>
  </si>
  <si>
    <t>Организация деятельности музейного дела</t>
  </si>
  <si>
    <t>0200300000</t>
  </si>
  <si>
    <t>Реализация установленных полномочий муниципального образования (функций) в культуре</t>
  </si>
  <si>
    <t>0200400000</t>
  </si>
  <si>
    <t>Оказание поддержки субъектам малого и среднего предпринимательства</t>
  </si>
  <si>
    <t>0700100000</t>
  </si>
  <si>
    <t>Повышение предпринимательской активности</t>
  </si>
  <si>
    <t>0700300000</t>
  </si>
  <si>
    <t>Реализация установленных полномочий в сфере архивного дела Администрацией Завьяловского района</t>
  </si>
  <si>
    <t>1410900000</t>
  </si>
  <si>
    <t>Профилактика и раннее выявление незаконного потребления наркотиков среди населения</t>
  </si>
  <si>
    <t>1500200000</t>
  </si>
  <si>
    <t>Практическая работа по профилактике терроризма и экстремизма</t>
  </si>
  <si>
    <t>1600200000</t>
  </si>
  <si>
    <t>Государственная поддержка отрасли культуры</t>
  </si>
  <si>
    <t>020А155190</t>
  </si>
  <si>
    <t>Муниципальная программа Управление муниципальными финансами в Завьяловском районе</t>
  </si>
  <si>
    <t>Расходы на содержание аппарата территориальных органов Администрации</t>
  </si>
  <si>
    <t>0900660031</t>
  </si>
  <si>
    <t>Расходы на проведение мероприятий по ликвидации последствий от чрезвычайных ситуаций (по протоколу КЧС)</t>
  </si>
  <si>
    <t>1110262160</t>
  </si>
  <si>
    <t>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</si>
  <si>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0900660090</t>
  </si>
  <si>
    <t>Расходы на содержание имущества казны</t>
  </si>
  <si>
    <t>Закупка энергетических ресурсов</t>
  </si>
  <si>
    <t>Резервный фонд Правительства Удмуртской Республики</t>
  </si>
  <si>
    <t>1110200310</t>
  </si>
  <si>
    <t>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</si>
  <si>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Организации отдыха, оздоровления и занятости детей, подростков и молодежи за счет средств Удмуртской Республики</t>
  </si>
  <si>
    <t>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</si>
  <si>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</si>
  <si>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1320406220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</si>
  <si>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</si>
  <si>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Подпрограмма "Развитие системы воспитания и дополнительного образования детей"</t>
  </si>
  <si>
    <t>012EВ51790</t>
  </si>
  <si>
    <t>0110Д06130</t>
  </si>
  <si>
    <t xml:space="preserve">              Обустройство общественного пространства Площади "Воинской Славы"</t>
  </si>
  <si>
    <t>переселение гр-н</t>
  </si>
  <si>
    <t>1410700310</t>
  </si>
  <si>
    <t>'Непрограммные направления деятельности</t>
  </si>
  <si>
    <t>0900608220</t>
  </si>
  <si>
    <t>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</si>
  <si>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Мероприятия в соответствии  с  распоряжением  Правительства  Удмуртской Республики от 07.02.2024 № 76-р</t>
  </si>
  <si>
    <t>на мероприятия МЦ</t>
  </si>
  <si>
    <t>0120160150</t>
  </si>
  <si>
    <t>ост</t>
  </si>
  <si>
    <t>поощрение рез фонд</t>
  </si>
  <si>
    <t>соф-е</t>
  </si>
  <si>
    <t>реал имущ-ва+спонсоры КРСТ и КГС</t>
  </si>
  <si>
    <t>остатки за 2023 год р-н</t>
  </si>
  <si>
    <t xml:space="preserve">               Фонд оплаты труда государственных (муниципальных) органов</t>
  </si>
  <si>
    <t xml:space="preserve">                Резервные фонды</t>
  </si>
  <si>
    <t>1320204300</t>
  </si>
  <si>
    <t>1320204301</t>
  </si>
  <si>
    <t xml:space="preserve">            Обеспечение первичных мер пожарной безопасности</t>
  </si>
  <si>
    <t>0900608811</t>
  </si>
  <si>
    <t>Обустройство площадки для выгула собак в с.Вараксино</t>
  </si>
  <si>
    <t>0900608812</t>
  </si>
  <si>
    <t>Обустройство универсальной спортивно-игровой площадки в д. Новокварсинское</t>
  </si>
  <si>
    <t>Строительство детского городка в д. Якшур</t>
  </si>
  <si>
    <t>0900608817</t>
  </si>
  <si>
    <t>0900608813</t>
  </si>
  <si>
    <t>Приобретение детского оборудования в Азинский детский сад структурное подразделение МБОУ "Азинская ООШ"</t>
  </si>
  <si>
    <t xml:space="preserve">               Субсидии бюджетным учреждениям на иные цели</t>
  </si>
  <si>
    <t>Муниципальная программа "Управление муниципальными финансами в Завьяловском районе"</t>
  </si>
  <si>
    <t>0900608814</t>
  </si>
  <si>
    <t>0900608815</t>
  </si>
  <si>
    <t>0900608816</t>
  </si>
  <si>
    <t>Обустройство стадиона на территории МБОУ "Шабердинская СОШ"</t>
  </si>
  <si>
    <t>Обустройство стадиона на территории Люкшудьинской ООШ СП МБОУ "Шабрдинская СОШ"</t>
  </si>
  <si>
    <t>Обустройство многофункциональной спортивной площадки на территории МБОУ "Среднепостольская СОШ"</t>
  </si>
  <si>
    <t>1110100310</t>
  </si>
  <si>
    <t xml:space="preserve">          Резервный фонд Правительства Удмуртской Республики</t>
  </si>
  <si>
    <t xml:space="preserve">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</si>
  <si>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Фонд оплаты труда государственных (муниципальных) органов</t>
  </si>
  <si>
    <t>0200400310</t>
  </si>
  <si>
    <t>1410900310</t>
  </si>
  <si>
    <t xml:space="preserve">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</si>
  <si>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1000100310</t>
  </si>
  <si>
    <t>0140200310</t>
  </si>
  <si>
    <t>0900500310</t>
  </si>
  <si>
    <t xml:space="preserve">               Фонд оплаты труда учреждений</t>
  </si>
  <si>
    <t>1110300310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</si>
  <si>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</si>
  <si>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1320300310</t>
  </si>
  <si>
    <t xml:space="preserve">               Закупка товаров, работ и услуг в сфере информационно-коммуникационных технологий</t>
  </si>
  <si>
    <t>1410600310</t>
  </si>
  <si>
    <t>0140100310</t>
  </si>
  <si>
    <t>1000300310</t>
  </si>
  <si>
    <t>соф-е ???</t>
  </si>
  <si>
    <t>Муниципальная программа Управление муниципальным имуществом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</si>
  <si>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</si>
  <si>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 xml:space="preserve">              Субсидии гражданам на приобретение жилья</t>
  </si>
  <si>
    <t>дот на стимул</t>
  </si>
  <si>
    <t>софин УК Азино КГС</t>
  </si>
  <si>
    <t>"-273,1 на соф-е; 369,4 соф-е КРСТ</t>
  </si>
  <si>
    <t>в т.ч. остатки 2023 р-н</t>
  </si>
  <si>
    <t>Расходы на реализацию проектов "Лучшие муниципальные проекты Удмуртской Республики"</t>
  </si>
  <si>
    <t>дот-я на стимул лучш МО</t>
  </si>
  <si>
    <t xml:space="preserve">соф-е </t>
  </si>
  <si>
    <t>132 463,9+969,5 возв. остатка</t>
  </si>
  <si>
    <t>Предупреждение и ликвидация последствий чрезвычайных ситуаций, реализация мер пожарной безопасности и безопасности людей на водных объектах»;</t>
  </si>
  <si>
    <t>09006S3507</t>
  </si>
  <si>
    <t>Ягул, Хохряки</t>
  </si>
  <si>
    <t>уточнение ЦС (рем ЗДШИ</t>
  </si>
  <si>
    <t xml:space="preserve">13,0 рем и сод-е  </t>
  </si>
  <si>
    <t>09006684ТЖ</t>
  </si>
  <si>
    <t>Приобретение и монтаж оборудования для видеонаблюдения детской площадки по ул. Теплая д. Старый Чультем</t>
  </si>
  <si>
    <t>Предупреждение и ликвидация последствий чрезвычайных ситуаций, реализация мер пожарной безопасности и безопасности людей на водных объектах</t>
  </si>
  <si>
    <t>1320100000</t>
  </si>
  <si>
    <t>Расходы на обеспечение безопасности людей на водных объектах</t>
  </si>
  <si>
    <t>0900660160</t>
  </si>
  <si>
    <t>0900660170</t>
  </si>
  <si>
    <t>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</si>
  <si>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09006684МГ</t>
  </si>
  <si>
    <t>09006684СГ</t>
  </si>
  <si>
    <t>09006684СЖ</t>
  </si>
  <si>
    <t>09006684СИ</t>
  </si>
  <si>
    <t>09006684СЛ</t>
  </si>
  <si>
    <t>09006684СМ</t>
  </si>
  <si>
    <t>09006684СН</t>
  </si>
  <si>
    <t>09006684СП</t>
  </si>
  <si>
    <t>09006684СТ</t>
  </si>
  <si>
    <t>09006684СФ</t>
  </si>
  <si>
    <t>09006684СЦ</t>
  </si>
  <si>
    <t>09006684СЧ</t>
  </si>
  <si>
    <t>09006684СШ</t>
  </si>
  <si>
    <t>09006684СЭ</t>
  </si>
  <si>
    <t>09006684СЯ</t>
  </si>
  <si>
    <t>09006684ТА</t>
  </si>
  <si>
    <t>09006684ТЛ</t>
  </si>
  <si>
    <t>09006684ТН</t>
  </si>
  <si>
    <t>09006684ТР</t>
  </si>
  <si>
    <t>09006684ТЦ</t>
  </si>
  <si>
    <t>09006684ТЧ</t>
  </si>
  <si>
    <t>09006684ТЭ</t>
  </si>
  <si>
    <t>09006684ТЮ</t>
  </si>
  <si>
    <t>09006684УА</t>
  </si>
  <si>
    <t>09006684УБ</t>
  </si>
  <si>
    <t>09006684УГ</t>
  </si>
  <si>
    <t>09006684УЕ</t>
  </si>
  <si>
    <t>09006684УЖ</t>
  </si>
  <si>
    <t>09006684УИ</t>
  </si>
  <si>
    <t>09006684УК</t>
  </si>
  <si>
    <t>09006684УР</t>
  </si>
  <si>
    <t>09006684УС</t>
  </si>
  <si>
    <t>09006684УТ</t>
  </si>
  <si>
    <t>09006684УУ</t>
  </si>
  <si>
    <t>09006684УФ</t>
  </si>
  <si>
    <t>09006684УЦ</t>
  </si>
  <si>
    <t>09006684УШ</t>
  </si>
  <si>
    <t>09006684ФА</t>
  </si>
  <si>
    <t>09006684ФБ</t>
  </si>
  <si>
    <t>09006684ФВ</t>
  </si>
  <si>
    <t>09006684ФД</t>
  </si>
  <si>
    <t>09006684ШВ</t>
  </si>
  <si>
    <t>09006684ШГ</t>
  </si>
  <si>
    <t>09006684ФЕ</t>
  </si>
  <si>
    <t>09006684ФЖ</t>
  </si>
  <si>
    <t>09006684ФИ</t>
  </si>
  <si>
    <t>09006684ФК</t>
  </si>
  <si>
    <t>09006684ФЛ</t>
  </si>
  <si>
    <t>09006684ФН</t>
  </si>
  <si>
    <t>09006684ФП</t>
  </si>
  <si>
    <t>09006684ФР</t>
  </si>
  <si>
    <t>09006684ФС</t>
  </si>
  <si>
    <t>09006684ФТ</t>
  </si>
  <si>
    <t>09006684ФУ</t>
  </si>
  <si>
    <t>09006684ФФ</t>
  </si>
  <si>
    <t>09006684ФЦ</t>
  </si>
  <si>
    <t>09006684ФЧ</t>
  </si>
  <si>
    <t>09006684ЭГ</t>
  </si>
  <si>
    <t>09006684ФЮ</t>
  </si>
  <si>
    <t>09006684ФЯ</t>
  </si>
  <si>
    <t>09006684ФЭ</t>
  </si>
  <si>
    <t>09006684ЭД</t>
  </si>
  <si>
    <t>09006684ЦА</t>
  </si>
  <si>
    <t>09006684РС</t>
  </si>
  <si>
    <t>09006684ЦВ</t>
  </si>
  <si>
    <t>09006684ЦГ</t>
  </si>
  <si>
    <t>09006684ЦЕ</t>
  </si>
  <si>
    <t>09006684ЦЖ</t>
  </si>
  <si>
    <t>09006684ЦИ</t>
  </si>
  <si>
    <t>09006684ЦК</t>
  </si>
  <si>
    <t>09006684ЦЛ</t>
  </si>
  <si>
    <t>09006684ЦП</t>
  </si>
  <si>
    <t>09006684ЦР</t>
  </si>
  <si>
    <t>09006684ЦС</t>
  </si>
  <si>
    <t>09006684ЦТ</t>
  </si>
  <si>
    <t>09006684ЦФ</t>
  </si>
  <si>
    <t>09006684ЦЦ</t>
  </si>
  <si>
    <t>09006684ЦШ</t>
  </si>
  <si>
    <t>09006684ЦЩ</t>
  </si>
  <si>
    <t>09006684ЦЭ</t>
  </si>
  <si>
    <t>09006684ЦЮ</t>
  </si>
  <si>
    <t>09006684ЦЯ</t>
  </si>
  <si>
    <t>09006684ЧА</t>
  </si>
  <si>
    <t>09006684ЧБ</t>
  </si>
  <si>
    <t>09006684ЧГ</t>
  </si>
  <si>
    <t>09006684ЧЕ</t>
  </si>
  <si>
    <t>09006684ЧЖ</t>
  </si>
  <si>
    <t>09006684ЧК</t>
  </si>
  <si>
    <t>09006684ЧЛ</t>
  </si>
  <si>
    <t>09006684ЧН</t>
  </si>
  <si>
    <t>09006684ЧР</t>
  </si>
  <si>
    <t>09006684ЧТ</t>
  </si>
  <si>
    <t>09006684ЧУ</t>
  </si>
  <si>
    <t>09006684ЧЧ</t>
  </si>
  <si>
    <t>09006684ЧШ</t>
  </si>
  <si>
    <t>09006684ЧЩ</t>
  </si>
  <si>
    <t xml:space="preserve">ремонт дороги ул. Садовая деревни Малиново </t>
  </si>
  <si>
    <t>ремонт дороги ул. Короткая д. Малиново</t>
  </si>
  <si>
    <t>ремонт дороги ул. Кометная от  ул. Орбитальная до ул. Созвездий дома № 52 с. Завьялово</t>
  </si>
  <si>
    <t>ремонт дороги ул. Изумрудная от дома № 1 до дома № 24а с. Завьялово</t>
  </si>
  <si>
    <t>Ремонт дороги  ул. Янтарная от перекрестка ул. Гагарина до перекрестка ул. Циолковского с.Завьялово</t>
  </si>
  <si>
    <t>ремонт дороги ул. Янтарная от дома № 51 до дома № 76 с. Завьялово</t>
  </si>
  <si>
    <t>ремонт дороги ул. Лунная от перекрестка с ул. Циолковского до перекрестка с ул. Гагарина с. Завьялово</t>
  </si>
  <si>
    <t>Ремонт дороги ул. Курортная от дома № 26 до дома № 40 по четной стороне и от дома № 37а до дома № 47 по нечетной стороне с. Завьялово</t>
  </si>
  <si>
    <t>Ремонт дороги ул. Мечтателей, ул. Волшебная с. Завьялово</t>
  </si>
  <si>
    <t>асфальтирование дороги ул. Пугачевская от дома № 98 до дома № 124  с. Завьялово</t>
  </si>
  <si>
    <t>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</t>
  </si>
  <si>
    <t xml:space="preserve">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         № 43б, № 43в по ул.Ключевая с.Завьялово                      </t>
  </si>
  <si>
    <t>Ремонт дороги ул. Короткая, жилой микрорайон "Солнечный", с. Завьялово</t>
  </si>
  <si>
    <t>Ремонт дороги ул. Ромашковая, с. Завьялово</t>
  </si>
  <si>
    <t>ремонт дороги от Гольянского тракта до ул. Школьная д. Петухи</t>
  </si>
  <si>
    <t>Ремонт дороги от Гольянского тракта - ул. Ильинская д. Старая Казмаска</t>
  </si>
  <si>
    <t>Ремонт части автомобильной дороги протяженностью 160 метров (Каменное-р.Иж-Можгинский тракт)-Болтачево</t>
  </si>
  <si>
    <t>Ремонт дороги ул. Большая Каретная, ул. Царскосельская, от ул.  Большая Каретная до ул. Дивная Горка, д. Сизево</t>
  </si>
  <si>
    <t>Ремонт дороги ул. Солнечная от пер. Отрадный до ул. Лучистая, ул. Лучистая до ул. Надежды, д. Сизево</t>
  </si>
  <si>
    <t>Ремонт дороги от улицы Механизаторов до ул. Молодежная  д. Старые кены</t>
  </si>
  <si>
    <t>Ремонт дороги ул. Лесная д. Старые Кены</t>
  </si>
  <si>
    <t>Ремонт дороги от ул. Полевая до ул. В. Я. Капралова, ул. В. Я. Капралова, д. Каменное</t>
  </si>
  <si>
    <t>Ремонт дороги от ул. В.Я. Капралова до ул. Спортивная, ул. Спорттивная, д. Каменное</t>
  </si>
  <si>
    <t>Ремонт дороги ул. Азинская с. Кияик</t>
  </si>
  <si>
    <t>Ремонт дороги микрорайон Нижний д. Чемошур от дома № 1 до домов № 24,29, от дома № 33 до домов № 38, 35б, 35в, 38б, 38а, 72</t>
  </si>
  <si>
    <t>Ремонт дороги ул. Дубовая д. Пирогово</t>
  </si>
  <si>
    <t>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</t>
  </si>
  <si>
    <t>Ремонт части дороги (с/з Машиностроитель - д. Ленино) - д. Кузили</t>
  </si>
  <si>
    <t>Ремонт дороги ул. Осиновая от перекрестка пер. Еловой до ул. Кленовая д. Сепыч</t>
  </si>
  <si>
    <t>Ремонт дороги по ул. Гагарина от  перекрестка ул. Татарская до ул. Сабурова, часть ул. Сабурова, часть ул. Лушникова, часть ул. Средняя д. Подшивалово (согласно схемы)</t>
  </si>
  <si>
    <t>Ремонт дороги ул. Западная и части дороги ул. Вербная д. Подшивалово</t>
  </si>
  <si>
    <t>Ремонт дороги ул. Московская от дома № 1 до дома № 46, ул. Гагарина от перекрестка ул. Татарская до ул. Московская д. Подшивалово</t>
  </si>
  <si>
    <t>Ремонт дороги ул. Труда от  ул. Молодежная до дома № 21  д. Верхняя Лудзя</t>
  </si>
  <si>
    <t>Ремонт дороги ул. Благодатная от ул. Радужная до дома № 21 ул. Благодатная д. Подшивалово</t>
  </si>
  <si>
    <t>Ремонт дороги ул Центральная от дома № 2 до дома № 22 д. Сепыч</t>
  </si>
  <si>
    <t>Ремонт дороги от д. Верхняя Лудзя до поч. Садаковский</t>
  </si>
  <si>
    <t>Ремонт дороги ул. Сосновая д. Подшивалово</t>
  </si>
  <si>
    <t>Ремонт дорог по ул. Средняя от дома № 2а до дома № 23 д. Малая Венья</t>
  </si>
  <si>
    <t>Ремонт дорог по ул. Цветочная от дома № 3а до дома № 11 д. Малая Венья</t>
  </si>
  <si>
    <t>Ремонт дорог по ул. Луговая от дома № 1 до дома № 42 д. Старый Бор</t>
  </si>
  <si>
    <t>Ремонт дорог по ул. Бирюзовая, от дома № 2 до дома № 29 с.Юськи</t>
  </si>
  <si>
    <t>Ремонт дорог по ул. Жемчужная от дома № 2 до дома № 40, ул. Янтарная от дома № 1 до дома № 4, от дома № 9 до дома № 12, с. Юськи</t>
  </si>
  <si>
    <t>Ремонт дорог по ул. Изумрудная от дома № 4 до дома № 25, дом № 28, дом № 29, от дома № 38 до дома № 43, с. Юськи</t>
  </si>
  <si>
    <t>Ремонт дорог по ул. Рубиновая от дома № 1 до дома № 24, ул. Сапфировая от дома № 1 до дома № 12, с. Юськи</t>
  </si>
  <si>
    <t>Ремонт дорог по ул. Фионитовая от дома № 1 до дома № 16, ул. Алмазная от дома № 1 до дома № 4, от дома № 11 до дома № 17, с.Юськи</t>
  </si>
  <si>
    <t>ремонт автомобильной дороги «Окружная г. Ижевск» до  поч. Разъед 13 узкоколейной железной дороги</t>
  </si>
  <si>
    <t>Асфальтирование автомобильной дороги по ул. Озерная от дома № 18 до дома № 28 д. Хохряки</t>
  </si>
  <si>
    <t>Асфальтирование автомобильной дороги по ул. Озерная от дома № 6 до дома № 16 д. Хохряки</t>
  </si>
  <si>
    <t>Асфальтирование автомобильной дороги ул. Мира от Воткинского шоссе до КПП д. Хохряки</t>
  </si>
  <si>
    <t>Ремонт автомобильной дороги по переулку В.Терешкковой д. Хохряки</t>
  </si>
  <si>
    <t>Ремонт автомобильной дороги ул. Лесная  д. Хохряки</t>
  </si>
  <si>
    <t>Ремонт автомобильной дороги в деревне Хохряки по ул. 8 марта</t>
  </si>
  <si>
    <t>Асфальтирование автомобильной дороги в деревне Хохряки по ул. Спортивная</t>
  </si>
  <si>
    <t>Асфальтирование автомобильной дороги в деревне Хохряки по ул. Макаренко</t>
  </si>
  <si>
    <t xml:space="preserve">Ремонт автомобильной дороги по переулку М. Цветаевой д. Хохряки </t>
  </si>
  <si>
    <t>Асфальтирование автомобильной дороги от дома № 19 до дома № 26 ул. Радужная, д. Хохряки</t>
  </si>
  <si>
    <t>Асфальтирование автомобильной дороги по переулку Набережный д. Хохряки</t>
  </si>
  <si>
    <t>Асфальтирование автомобильной дороги по улице Строительная д. Хохряки</t>
  </si>
  <si>
    <t>Асфальтирование автомобильной дороги по улице Кедровая д. Хохряки</t>
  </si>
  <si>
    <t>Асфальтирование автомобильной дороги по ул. Майская д. Хохряки</t>
  </si>
  <si>
    <t>Приобретение и установка водоотводных железобетонных лотков по переулку Бирюзовый д. Хохряки</t>
  </si>
  <si>
    <t>Ремонт автомобильной дороги с обустройством парковочных мест в деревне Хохряки по улице Муромская</t>
  </si>
  <si>
    <t>Ремонт дороги от д. Верхний Люк в сторону с. Люк, протяженностью1 км.</t>
  </si>
  <si>
    <t>Ремонт дороги ул. Барбарисовая д. Русский Вожой</t>
  </si>
  <si>
    <t>ремонт дороги ул. Драгунова с. Ягул</t>
  </si>
  <si>
    <t>Ремонт дороги улиц Курская, Смоленская, Брянская, Рязанская, Ярославская, Владимирская, Новгородская, проезд Бородинский д. Старое Михайловское</t>
  </si>
  <si>
    <t>ремонт дороги ул. Курская, проезд Бородинский д. Старое Михайловское</t>
  </si>
  <si>
    <t>ремонт дороги ул. Новгородская от дома № 21 до дома № 48 д. Старое Михайловское</t>
  </si>
  <si>
    <t>ремонт дороги ул. Кулаковой с. Ягул</t>
  </si>
  <si>
    <t>Ремонт дороги ул. Ярославская от дома № 9 до дома № 22 д. Старое Михайловское</t>
  </si>
  <si>
    <t>ремонт дороги от ул. Новая до ул. Азина дома №13 с.Ягул</t>
  </si>
  <si>
    <t>Ремонт дороги ул. Чистопрудная от дома № 1 до дома № 57 д. Старое Михайловское</t>
  </si>
  <si>
    <t>Ремонт дороги ул. Черезова с. Ягул</t>
  </si>
  <si>
    <t>Ремонт дороги ул. Чижова  с. Ягул</t>
  </si>
  <si>
    <t>Ремонт дороги ул. Еловая от дома №21 до дома №39 д.Русский Вожой</t>
  </si>
  <si>
    <t>Ремонт дороги ул. Удмуртская д. Старое Михайловское</t>
  </si>
  <si>
    <t>Ремонт дороги по ул. Привольной, ул. Ольховой деревни Старое Михайловское</t>
  </si>
  <si>
    <t>Отсыпка щебнем ул. Владимирская от дома № 29 до дома № 47 д. Старое Михайловское</t>
  </si>
  <si>
    <t>Ремонт дороги ул. Лесная д. Сокол</t>
  </si>
  <si>
    <t>Ремонт дороги ул. Железнодорожная д. Сокол</t>
  </si>
  <si>
    <t>Ремонт дороги ул. Дружбы д. Старое Михайловское</t>
  </si>
  <si>
    <t>Ремонт дороги ул. Смоленская от дома № 9 до дома № 28 д. Старое Михайловское</t>
  </si>
  <si>
    <t>Щебенение (отсыпка щебнем) дороги по ул. Брянская от дома № 15 до дома № 28 д. Старое Михайловское</t>
  </si>
  <si>
    <t>Ремонт дороги ул. Кипарисовая от дома № 1 до дома № 40 д. Русский Вожой</t>
  </si>
  <si>
    <t>Ремонт участка дороги от ул. Дачная, дом № 49 до ул. Полевая, дом № 6 д. Крестовоздвиженское</t>
  </si>
  <si>
    <t>Ремонт дороги ул. Весенняя от дома № 6 до дома № 38 д. Русский Вожой</t>
  </si>
  <si>
    <t>Ремонт дороги ул. Родниковая починок Новомихайловский</t>
  </si>
  <si>
    <t>Ремонт дороги ул. Ярославская от дома № 29 до дома № 46 д. Старое Михайловское</t>
  </si>
  <si>
    <t>Ремонт дороги ул. Владимирская от дома № 9 до дома № 27, центральные проезды вдоль дома № 9 и дома № 27 ул. Владимирская д. Старое Михайловское</t>
  </si>
  <si>
    <t>Ремонт дороги улицы Смородиновая, д. Русский Вожой</t>
  </si>
  <si>
    <t>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</t>
  </si>
  <si>
    <t>Ремонт дороги по ул. Земляничная д. Крестовоздвиженское</t>
  </si>
  <si>
    <t>Ремонт дороги ул. Новостроительная д. Якшур</t>
  </si>
  <si>
    <t>Ремонт дороги ул. Молодежная от дома № 11 до дома № 46 д. Якшур</t>
  </si>
  <si>
    <t>Ремонт дороги ул. Бахтияровская д. Бахтияры</t>
  </si>
  <si>
    <t>ремонт дороги ул. Каштановая от перекрестка  ул. Холмогорова до ул. Берсеневая дом 1 д. Русский Вожой</t>
  </si>
  <si>
    <t>09006684СБ</t>
  </si>
  <si>
    <t>09006684СВ</t>
  </si>
  <si>
    <t>09006684МК</t>
  </si>
  <si>
    <t>09006684СР</t>
  </si>
  <si>
    <t>09006684СЮ</t>
  </si>
  <si>
    <t>09006684ТВ</t>
  </si>
  <si>
    <t>09006684ТГ</t>
  </si>
  <si>
    <t>09006684ТК</t>
  </si>
  <si>
    <t>09006684ТП</t>
  </si>
  <si>
    <t>09006684ТЩ</t>
  </si>
  <si>
    <t>09006684УД</t>
  </si>
  <si>
    <t>09006684УМ</t>
  </si>
  <si>
    <t>09006684ФШ</t>
  </si>
  <si>
    <t>09006684ФЩ</t>
  </si>
  <si>
    <t>09006684ЭЕ</t>
  </si>
  <si>
    <t>09006684РИ</t>
  </si>
  <si>
    <t>09006684ЦД</t>
  </si>
  <si>
    <t>09006684ЦМ</t>
  </si>
  <si>
    <t>09006684ЦН</t>
  </si>
  <si>
    <t>09006684ЦЧ</t>
  </si>
  <si>
    <t>09006684ЧВ</t>
  </si>
  <si>
    <t>09006684ЧД</t>
  </si>
  <si>
    <t>09006684ЧС</t>
  </si>
  <si>
    <t>09006684ЧФ</t>
  </si>
  <si>
    <t xml:space="preserve">благоустройство придомовой территории у многоквартирного жилого дома №9 с. Вараксино </t>
  </si>
  <si>
    <t>обустройство парковки возле МКД № 16 с. Вараксино</t>
  </si>
  <si>
    <t>благоустройство детской игровой площадки по ул. Береговая деревни Пычанки</t>
  </si>
  <si>
    <t>Благоустройство детской площадки по ул. Орбитальная с. Завьялово</t>
  </si>
  <si>
    <t>Благоустройство придомовой территории у многоквартирного дома № 9 с. Италмас</t>
  </si>
  <si>
    <t>приобретение металлической конструкции для обустройства контейнерной площадки в д. Старый Чультем</t>
  </si>
  <si>
    <t>обустройство контейнерной площадки д. Старый Чультем</t>
  </si>
  <si>
    <t>обустройство уличного освещения ул. Ясная, ул. Теплая до ул. Рябиновая, ул. Лазурная от дома № 37  до ул. Фруктовая до дома № 85, ул. Теплая от дома № 10 до ул. Элитная до дома № 23 д. Старый Чультем</t>
  </si>
  <si>
    <t>Обустройство  детской площадки по ул. Дивная Горка д. Сизево</t>
  </si>
  <si>
    <t>Обустройство детской площадки по ул. Шоссейная д. Динтем Бодья</t>
  </si>
  <si>
    <t>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</t>
  </si>
  <si>
    <t>Устройство уличного освещения ул. Сосновая от перекрестка ул. Радужная до ул. Зайцева д. Подшивалово</t>
  </si>
  <si>
    <t>Приобретение и установка праздничного освещения (иллюминации) микрорайона "Русь", д. Хохряки</t>
  </si>
  <si>
    <t>Устройство детской и спортивной площадки в д. Хохряки, ул. Макаренко</t>
  </si>
  <si>
    <t>Обустройство детской площадки у многоквартирного дома по адресу: д.Шабердино, ул. Советская, дом № 25</t>
  </si>
  <si>
    <t>Обустройство уличного освещения по ул. Дубовцева д. Старое Михайловское</t>
  </si>
  <si>
    <t>обустройство уличного освещения ул. Строителей с. Ягул</t>
  </si>
  <si>
    <t>устройство уличного освещения ул. Цветочная от дома №2 до дома № 42 д. Крестовоздвиженское</t>
  </si>
  <si>
    <t>обустройство уличного освещения ул. Куршавельская от дома № 1 до дома № 51 с. Ягул</t>
  </si>
  <si>
    <t>обустройство уличного освещения ул. Татарская с. Ягул</t>
  </si>
  <si>
    <t>Обустройство уличного освещения ул. Успенская от дома №1 до  дома № 19 с. Ягул</t>
  </si>
  <si>
    <t>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</t>
  </si>
  <si>
    <t>Обустройство уличного освещения ул. Смородиновая, д. Русский Вожой</t>
  </si>
  <si>
    <t>Обустройство уличного освещения ул. Дубовая д. Русский Вожой</t>
  </si>
  <si>
    <t xml:space="preserve">Благоустройство территории Сельского Дома культуры "Гольянский" </t>
  </si>
  <si>
    <t>09006684СД</t>
  </si>
  <si>
    <t>09006S8811</t>
  </si>
  <si>
    <t>09006S8812</t>
  </si>
  <si>
    <t>09006S8817</t>
  </si>
  <si>
    <t>Обустройство площадки для выгула собак в с.Вараксино"</t>
  </si>
  <si>
    <t>Строительство детского городка в д. Якшур"</t>
  </si>
  <si>
    <t>1110260090</t>
  </si>
  <si>
    <t>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</si>
  <si>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1110260160</t>
  </si>
  <si>
    <t>Муниципальная программа Муниципальное управление и развитие гражданского общества в Завьяловском районе</t>
  </si>
  <si>
    <t>Подпрограмма "Совершенствование системы муниципального управления"</t>
  </si>
  <si>
    <t>Расходы на проведение конкурсов профессионального мастерства в сфере муниципального управления</t>
  </si>
  <si>
    <t>Резервные фонды</t>
  </si>
  <si>
    <t>Закупка товаров, работ, услуг в сфере информационно-коммуникационных технологий</t>
  </si>
  <si>
    <t>Общегосударственные вопросы</t>
  </si>
  <si>
    <t>Другие общегосударственные вопросы</t>
  </si>
  <si>
    <t>1410760150</t>
  </si>
  <si>
    <t>Расходы на проведение капитального ремонта (ремонта), модернизации, реконструкции объектов муниципальной собственности</t>
  </si>
  <si>
    <t>Другие вопросы в области жилищно-коммунального хозяйства</t>
  </si>
  <si>
    <t>Расходы, связанные с судебными издержками и оплатой государственной пошлины</t>
  </si>
  <si>
    <t xml:space="preserve">Исполнение судебных актов Российской Федерации и мировых соглашений по возмещению причиненного вреда
</t>
  </si>
  <si>
    <t>Расходы на подготовку (переподготовку) и повышение квалификации кадров</t>
  </si>
  <si>
    <t>0900660270</t>
  </si>
  <si>
    <t>09006S8813</t>
  </si>
  <si>
    <t>0150161030</t>
  </si>
  <si>
    <t>Расходы на обеспечение учащихся образовательных учреждений  питанием</t>
  </si>
  <si>
    <t>09006684ЧЭ</t>
  </si>
  <si>
    <t>09006684ПГ</t>
  </si>
  <si>
    <t>09006S8814</t>
  </si>
  <si>
    <t>09006S8815</t>
  </si>
  <si>
    <t>09006S8816</t>
  </si>
  <si>
    <t>Обустройство многофункциональной спортивной площадки на территории МБОУ "Среднепостольская СОШ</t>
  </si>
  <si>
    <t>Ремонт баскетбольной площадки в МБОУ «Подшиваловская средняя общеобразовательная школа им. Героя Советского Союза В.П. Зайцева» 
д. Подшивалово</t>
  </si>
  <si>
    <t>Приобретение спортивного инвентаря для занятий лыжным спортом в д.Якшур</t>
  </si>
  <si>
    <t>09006684СЕ</t>
  </si>
  <si>
    <t>Приобретение инвентаря для зимнего спорта для МБОУ ДО «Завьяловская спортивная школа»</t>
  </si>
  <si>
    <t>0120161240</t>
  </si>
  <si>
    <t>Реализация мероприятий по патриотическому воспитанию граждан</t>
  </si>
  <si>
    <t>0140260180</t>
  </si>
  <si>
    <t>99000S6900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</si>
  <si>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</si>
  <si>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Иные выплаты персоналу государственных (муниципальных) органов, за исключением фонда оплаты труда</t>
  </si>
  <si>
    <t>09006S9554</t>
  </si>
  <si>
    <t>"Республиканский детский Сабантуй"</t>
  </si>
  <si>
    <t>09006684МА</t>
  </si>
  <si>
    <t>09006684ТС</t>
  </si>
  <si>
    <t>09006684ЧЮ</t>
  </si>
  <si>
    <t>09006684ЧЯ</t>
  </si>
  <si>
    <t>09006684ШЕ</t>
  </si>
  <si>
    <t>Приобретение и установка одежды сцены в Сельском доме культуры «Бабинский» - структурном подразделении МБУ «Культурный комплекс «Центральный» с. Ба</t>
  </si>
  <si>
    <t>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</t>
  </si>
  <si>
    <t>Приобретение спортивных пневматических винтовок для организации работы секций по биатлону в с. Октябрьский Завьяловского района</t>
  </si>
  <si>
    <t xml:space="preserve">Приобретение спортивного инвентаря, спортивной экипировки и сопутствующих спортивных товаров для подготовки и участия в спортивных соревнованиях </t>
  </si>
  <si>
    <t>Ремонт внутренних помещений Ново-Сентегского досугового центра по адресу: ул. Клубная дом № 19, д. Новый Сентег</t>
  </si>
  <si>
    <t>Расходы наблагоустройство "Аллеи Славы" с. Завьялово</t>
  </si>
  <si>
    <t>Строительство центральных сетей водоснабжения по ул. Западная д. Подшивалово</t>
  </si>
  <si>
    <t>09006684УЭ</t>
  </si>
  <si>
    <t>628000+1500 (новое увед)</t>
  </si>
  <si>
    <t>новое увед</t>
  </si>
  <si>
    <t>0900608800</t>
  </si>
  <si>
    <t>1000806290</t>
  </si>
  <si>
    <t>0300205230</t>
  </si>
  <si>
    <t>Содействие в организации временного трудоустройства молодежи</t>
  </si>
  <si>
    <t>0300205000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</si>
  <si>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</si>
  <si>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Cтроительство и реконструкция (модернизация) объектов питьевого водоснабжения, сверх установленного уровня софинансирования</t>
  </si>
  <si>
    <t>111F22430</t>
  </si>
  <si>
    <t>111F200000</t>
  </si>
  <si>
    <t>0140360165</t>
  </si>
  <si>
    <t>75,0 для МЦ гараж</t>
  </si>
  <si>
    <t>Расходы на проведение технической экспертизы объектов муниципальной собственности</t>
  </si>
  <si>
    <t>проект Лыжный адреналин</t>
  </si>
  <si>
    <t>грант</t>
  </si>
  <si>
    <t>Лыжный адреналин</t>
  </si>
  <si>
    <t xml:space="preserve">Лизуновой </t>
  </si>
  <si>
    <t>1444,5 ост на НГ на 01.01.2024 (-400 на приг вести)</t>
  </si>
  <si>
    <t>0900668301</t>
  </si>
  <si>
    <t>0900668302</t>
  </si>
  <si>
    <t>0900668303</t>
  </si>
  <si>
    <t>0900668305</t>
  </si>
  <si>
    <t>0900668307</t>
  </si>
  <si>
    <t>0900668308</t>
  </si>
  <si>
    <t>0900668310</t>
  </si>
  <si>
    <t>0900668311</t>
  </si>
  <si>
    <t>0900668312</t>
  </si>
  <si>
    <t>Ремонт (оканавливание одной стороны дороги улиц, прокладка дренажных труб и щебенение перекрестков)</t>
  </si>
  <si>
    <t>Асфальтирование дороги ул. Весенняя от дома № 35 до дома № 68, деревня Старый Чультем</t>
  </si>
  <si>
    <t>Асфальтирование дороги ул. Весенняя от дома № 70 до дома № 106Б, деревня Старый Чультем</t>
  </si>
  <si>
    <t>Ремонт дороги от улицы 4-я Весенняя  от перекрестка улица 3-й Восточный проезд до дома № 24 улица 4-я Весенняя, деревня Каменное</t>
  </si>
  <si>
    <t>Ремонт дороги по улице Высотная, деревня Сизево</t>
  </si>
  <si>
    <t>Ремонт дороги от улицы Удмуртская от земельного участка с кадастровым номером 18:08:000000:7105 до дома № 15А улицы Удмуртская, деревня Мещеряки</t>
  </si>
  <si>
    <t>Ремонт дороги от улицы Нагорная до улицы Юбилейная (вдоль Сарапульского тракта), деревня Каменное</t>
  </si>
  <si>
    <t>Ремонт дороги от дома № 14 улица Зимняя до дома №  32а улица Школьная, деревня Каменное</t>
  </si>
  <si>
    <t>Ремонт межквартального проезда на земельном участке с кадастровым номером 18:08:031001:4754 в деревне Каменное</t>
  </si>
  <si>
    <t>0900668304</t>
  </si>
  <si>
    <t>0900668306</t>
  </si>
  <si>
    <t>0900668309</t>
  </si>
  <si>
    <t>0900668313</t>
  </si>
  <si>
    <t>Обустройство резиновым покрытием хоккейной коробки д. Каменное</t>
  </si>
  <si>
    <t>Обустройство детской площадки на улице Златой в деревне Каменное</t>
  </si>
  <si>
    <t>Установка дополнительного уличного освещения по микрорайону "Южный парк", деревня Мещеряки"</t>
  </si>
  <si>
    <t>Обустройство тропы здоровья на земельном участке с кадастровым номером 18:08:031001:497/1 в деревне Каменное</t>
  </si>
  <si>
    <t>от 29.05.2024 2024 № 598</t>
  </si>
  <si>
    <t>11904 дот на сбал-ть</t>
  </si>
  <si>
    <t>3596 дот на сбал-ть</t>
  </si>
  <si>
    <t xml:space="preserve">400,0 Лизуновой </t>
  </si>
  <si>
    <t xml:space="preserve">          Повышение эффективности бюджетных расходов и повышение качества управления муниципальными финансами</t>
  </si>
  <si>
    <t>лучшие мун проекты (Завьялово, Октяб)</t>
  </si>
  <si>
    <t>170F2Д5551</t>
  </si>
  <si>
    <t>софинансирование расходов за счет внебюджетных источников на поддержку государственных программ субъектов РФ и муниципальных программ</t>
  </si>
  <si>
    <t>Приг вести, перенос на прочие в АМО</t>
  </si>
  <si>
    <t>0,4+1,2  для Пригородных вестей -77,7 ГАРАНТ; 38,6 шкафы УЭ</t>
  </si>
  <si>
    <t>ГАРАНТ для АМО</t>
  </si>
  <si>
    <t>на мероприятия ККЦ</t>
  </si>
  <si>
    <t>"-300,0 на мероприятия МЦ (экономия)-75,0 на гараж МЦ +142 мероприятия ККЦ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</si>
</sst>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2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332">
    <xf numFmtId="0" fontId="0" fillId="0" borderId="0" xfId="0"/>
    <xf numFmtId="0" fontId="0" fillId="0" borderId="0" xfId="0" applyProtection="1">
      <protection locked="0"/>
    </xf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7" fillId="0" borderId="1" xfId="3" applyFont="1" applyFill="1">
      <alignment horizontal="center"/>
    </xf>
    <xf numFmtId="0" fontId="5" fillId="0" borderId="1" xfId="4" applyFont="1" applyFill="1">
      <alignment horizontal="right"/>
    </xf>
    <xf numFmtId="0" fontId="5" fillId="0" borderId="1" xfId="1" applyFont="1" applyFill="1" applyAlignment="1"/>
    <xf numFmtId="0" fontId="5" fillId="0" borderId="1" xfId="2" applyNumberFormat="1" applyFont="1" applyFill="1" applyAlignment="1" applyProtection="1"/>
    <xf numFmtId="49" fontId="9" fillId="0" borderId="4" xfId="26" applyNumberFormat="1" applyFont="1" applyBorder="1" applyAlignment="1">
      <alignment horizontal="center" vertical="center" wrapText="1"/>
    </xf>
    <xf numFmtId="0" fontId="8" fillId="0" borderId="2" xfId="5" applyNumberFormat="1" applyFont="1" applyAlignment="1" applyProtection="1">
      <alignment horizontal="center" vertical="center" textRotation="90" wrapText="1"/>
    </xf>
    <xf numFmtId="164" fontId="10" fillId="6" borderId="7" xfId="11" applyNumberFormat="1" applyFont="1" applyFill="1" applyBorder="1" applyProtection="1">
      <alignment horizontal="right" vertical="top" shrinkToFit="1"/>
    </xf>
    <xf numFmtId="0" fontId="4" fillId="0" borderId="0" xfId="0" applyFont="1" applyProtection="1">
      <protection locked="0"/>
    </xf>
    <xf numFmtId="164" fontId="8" fillId="5" borderId="9" xfId="8" applyNumberFormat="1" applyFont="1" applyFill="1" applyBorder="1" applyAlignment="1" applyProtection="1">
      <alignment shrinkToFit="1"/>
    </xf>
    <xf numFmtId="164" fontId="12" fillId="6" borderId="4" xfId="0" applyNumberFormat="1" applyFont="1" applyFill="1" applyBorder="1" applyProtection="1">
      <protection locked="0"/>
    </xf>
    <xf numFmtId="164" fontId="8" fillId="0" borderId="2" xfId="5" applyNumberFormat="1" applyFont="1" applyFill="1" applyAlignment="1" applyProtection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Protection="1">
      <protection locked="0"/>
    </xf>
    <xf numFmtId="164" fontId="5" fillId="0" borderId="1" xfId="1" applyNumberFormat="1" applyFont="1" applyFill="1" applyAlignment="1"/>
    <xf numFmtId="164" fontId="9" fillId="0" borderId="4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Protection="1">
      <protection locked="0"/>
    </xf>
    <xf numFmtId="164" fontId="0" fillId="0" borderId="0" xfId="0" applyNumberFormat="1" applyProtection="1">
      <protection locked="0"/>
    </xf>
    <xf numFmtId="49" fontId="11" fillId="0" borderId="4" xfId="0" quotePrefix="1" applyNumberFormat="1" applyFont="1" applyBorder="1" applyAlignment="1">
      <alignment horizontal="center" wrapText="1"/>
    </xf>
    <xf numFmtId="2" fontId="8" fillId="0" borderId="4" xfId="8" applyNumberFormat="1" applyFont="1" applyFill="1" applyBorder="1" applyAlignment="1" applyProtection="1">
      <alignment horizontal="right" shrinkToFit="1"/>
    </xf>
    <xf numFmtId="164" fontId="9" fillId="0" borderId="4" xfId="0" applyNumberFormat="1" applyFont="1" applyFill="1" applyBorder="1" applyAlignment="1" applyProtection="1">
      <protection locked="0"/>
    </xf>
    <xf numFmtId="0" fontId="15" fillId="0" borderId="0" xfId="0" applyFont="1" applyProtection="1">
      <protection locked="0"/>
    </xf>
    <xf numFmtId="164" fontId="11" fillId="9" borderId="4" xfId="0" applyNumberFormat="1" applyFont="1" applyFill="1" applyBorder="1" applyAlignment="1" applyProtection="1">
      <protection locked="0"/>
    </xf>
    <xf numFmtId="164" fontId="11" fillId="0" borderId="4" xfId="0" applyNumberFormat="1" applyFont="1" applyFill="1" applyBorder="1" applyAlignme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6" fillId="0" borderId="0" xfId="0" applyFont="1" applyFill="1" applyAlignment="1" applyProtection="1">
      <alignment horizontal="right"/>
      <protection locked="0"/>
    </xf>
    <xf numFmtId="164" fontId="8" fillId="5" borderId="13" xfId="8" applyNumberFormat="1" applyFont="1" applyFill="1" applyBorder="1" applyAlignment="1" applyProtection="1">
      <alignment shrinkToFit="1"/>
    </xf>
    <xf numFmtId="0" fontId="6" fillId="0" borderId="0" xfId="0" applyFont="1" applyFill="1" applyAlignment="1" applyProtection="1">
      <alignment vertical="top"/>
      <protection locked="0"/>
    </xf>
    <xf numFmtId="0" fontId="5" fillId="0" borderId="1" xfId="1" applyFont="1" applyFill="1" applyAlignment="1">
      <alignment vertical="top" wrapText="1"/>
    </xf>
    <xf numFmtId="0" fontId="7" fillId="0" borderId="1" xfId="3" applyFont="1" applyFill="1" applyAlignment="1">
      <alignment horizontal="center" vertical="top"/>
    </xf>
    <xf numFmtId="0" fontId="5" fillId="0" borderId="1" xfId="4" applyFont="1" applyFill="1" applyAlignment="1">
      <alignment horizontal="right" vertical="top"/>
    </xf>
    <xf numFmtId="1" fontId="8" fillId="5" borderId="2" xfId="7" applyNumberFormat="1" applyFont="1" applyFill="1" applyAlignment="1" applyProtection="1">
      <alignment horizontal="center" vertical="top" shrinkToFit="1"/>
    </xf>
    <xf numFmtId="1" fontId="8" fillId="0" borderId="2" xfId="7" applyNumberFormat="1" applyFont="1" applyFill="1" applyAlignment="1" applyProtection="1">
      <alignment horizontal="center" vertical="top" shrinkToFit="1"/>
    </xf>
    <xf numFmtId="1" fontId="5" fillId="0" borderId="2" xfId="7" applyNumberFormat="1" applyFont="1" applyFill="1" applyAlignment="1" applyProtection="1">
      <alignment horizontal="center" vertical="top" shrinkToFit="1"/>
    </xf>
    <xf numFmtId="49" fontId="9" fillId="0" borderId="4" xfId="0" quotePrefix="1" applyNumberFormat="1" applyFont="1" applyBorder="1" applyAlignment="1">
      <alignment horizontal="center" vertical="top" wrapText="1"/>
    </xf>
    <xf numFmtId="1" fontId="8" fillId="0" borderId="6" xfId="7" applyNumberFormat="1" applyFont="1" applyFill="1" applyBorder="1" applyAlignment="1" applyProtection="1">
      <alignment horizontal="center" vertical="top" shrinkToFit="1"/>
    </xf>
    <xf numFmtId="1" fontId="5" fillId="0" borderId="4" xfId="7" applyNumberFormat="1" applyFont="1" applyFill="1" applyBorder="1" applyAlignment="1" applyProtection="1">
      <alignment horizontal="center" vertical="top" shrinkToFit="1"/>
    </xf>
    <xf numFmtId="1" fontId="8" fillId="0" borderId="12" xfId="7" applyNumberFormat="1" applyFont="1" applyFill="1" applyBorder="1" applyAlignment="1" applyProtection="1">
      <alignment horizontal="center" vertical="top" shrinkToFit="1"/>
    </xf>
    <xf numFmtId="1" fontId="5" fillId="0" borderId="6" xfId="7" applyNumberFormat="1" applyFont="1" applyFill="1" applyBorder="1" applyAlignment="1" applyProtection="1">
      <alignment horizontal="center" vertical="top" shrinkToFit="1"/>
    </xf>
    <xf numFmtId="2" fontId="9" fillId="0" borderId="4" xfId="0" quotePrefix="1" applyNumberFormat="1" applyFont="1" applyBorder="1" applyAlignment="1">
      <alignment horizontal="center" vertical="top" wrapText="1"/>
    </xf>
    <xf numFmtId="49" fontId="13" fillId="7" borderId="4" xfId="0" applyNumberFormat="1" applyFont="1" applyFill="1" applyBorder="1" applyAlignment="1">
      <alignment horizontal="center" vertical="top"/>
    </xf>
    <xf numFmtId="49" fontId="11" fillId="0" borderId="4" xfId="0" quotePrefix="1" applyNumberFormat="1" applyFont="1" applyBorder="1" applyAlignment="1">
      <alignment horizontal="center" vertical="top" wrapText="1"/>
    </xf>
    <xf numFmtId="1" fontId="5" fillId="0" borderId="17" xfId="7" applyNumberFormat="1" applyFont="1" applyFill="1" applyBorder="1" applyAlignment="1" applyProtection="1">
      <alignment horizontal="center" vertical="top" shrinkToFit="1"/>
    </xf>
    <xf numFmtId="49" fontId="14" fillId="7" borderId="4" xfId="0" applyNumberFormat="1" applyFont="1" applyFill="1" applyBorder="1" applyAlignment="1">
      <alignment horizontal="center" vertical="top"/>
    </xf>
    <xf numFmtId="49" fontId="14" fillId="7" borderId="11" xfId="0" applyNumberFormat="1" applyFont="1" applyFill="1" applyBorder="1" applyAlignment="1">
      <alignment horizontal="center" vertical="top"/>
    </xf>
    <xf numFmtId="1" fontId="8" fillId="5" borderId="12" xfId="7" applyNumberFormat="1" applyFont="1" applyFill="1" applyBorder="1" applyAlignment="1" applyProtection="1">
      <alignment horizontal="center" vertical="top" shrinkToFit="1"/>
    </xf>
    <xf numFmtId="1" fontId="9" fillId="0" borderId="2" xfId="7" applyNumberFormat="1" applyFont="1" applyFill="1" applyAlignment="1" applyProtection="1">
      <alignment horizontal="center" vertical="top" shrinkToFit="1"/>
    </xf>
    <xf numFmtId="49" fontId="9" fillId="7" borderId="4" xfId="0" quotePrefix="1" applyNumberFormat="1" applyFont="1" applyFill="1" applyBorder="1" applyAlignment="1">
      <alignment horizontal="center" vertical="top" wrapText="1"/>
    </xf>
    <xf numFmtId="49" fontId="9" fillId="0" borderId="4" xfId="0" quotePrefix="1" applyNumberFormat="1" applyFont="1" applyFill="1" applyBorder="1" applyAlignment="1">
      <alignment horizontal="center" vertical="top" wrapText="1"/>
    </xf>
    <xf numFmtId="1" fontId="8" fillId="0" borderId="4" xfId="7" applyNumberFormat="1" applyFont="1" applyFill="1" applyBorder="1" applyAlignment="1" applyProtection="1">
      <alignment horizontal="center" vertical="top" shrinkToFit="1"/>
    </xf>
    <xf numFmtId="49" fontId="11" fillId="0" borderId="11" xfId="0" quotePrefix="1" applyNumberFormat="1" applyFont="1" applyFill="1" applyBorder="1" applyAlignment="1">
      <alignment horizontal="center" vertical="top" wrapText="1"/>
    </xf>
    <xf numFmtId="49" fontId="9" fillId="0" borderId="11" xfId="0" quotePrefix="1" applyNumberFormat="1" applyFont="1" applyFill="1" applyBorder="1" applyAlignment="1">
      <alignment horizontal="center" vertical="top" wrapText="1"/>
    </xf>
    <xf numFmtId="49" fontId="11" fillId="0" borderId="4" xfId="0" quotePrefix="1" applyNumberFormat="1" applyFont="1" applyFill="1" applyBorder="1" applyAlignment="1">
      <alignment horizontal="center" vertical="top" wrapText="1"/>
    </xf>
    <xf numFmtId="0" fontId="5" fillId="0" borderId="1" xfId="2" applyNumberFormat="1" applyFont="1" applyFill="1" applyAlignment="1" applyProtection="1">
      <alignment vertical="top"/>
    </xf>
    <xf numFmtId="2" fontId="11" fillId="0" borderId="4" xfId="0" quotePrefix="1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/>
    </xf>
    <xf numFmtId="49" fontId="9" fillId="0" borderId="4" xfId="0" applyNumberFormat="1" applyFont="1" applyFill="1" applyBorder="1" applyAlignment="1">
      <alignment horizontal="center" vertical="top"/>
    </xf>
    <xf numFmtId="49" fontId="14" fillId="0" borderId="4" xfId="0" applyNumberFormat="1" applyFont="1" applyFill="1" applyBorder="1" applyAlignment="1">
      <alignment horizontal="center" vertical="top"/>
    </xf>
    <xf numFmtId="49" fontId="9" fillId="0" borderId="4" xfId="0" applyNumberFormat="1" applyFont="1" applyBorder="1" applyAlignment="1">
      <alignment horizontal="center" vertical="top"/>
    </xf>
    <xf numFmtId="49" fontId="11" fillId="0" borderId="4" xfId="0" applyNumberFormat="1" applyFont="1" applyBorder="1" applyAlignment="1">
      <alignment horizontal="center" vertical="top"/>
    </xf>
    <xf numFmtId="49" fontId="14" fillId="0" borderId="11" xfId="0" applyNumberFormat="1" applyFont="1" applyFill="1" applyBorder="1" applyAlignment="1">
      <alignment horizontal="center" vertical="top"/>
    </xf>
    <xf numFmtId="2" fontId="8" fillId="0" borderId="4" xfId="7" applyNumberFormat="1" applyFont="1" applyFill="1" applyBorder="1" applyAlignment="1" applyProtection="1">
      <alignment horizontal="center" vertical="top" shrinkToFit="1"/>
    </xf>
    <xf numFmtId="2" fontId="5" fillId="0" borderId="4" xfId="7" applyNumberFormat="1" applyFont="1" applyFill="1" applyBorder="1" applyAlignment="1" applyProtection="1">
      <alignment horizontal="center" vertical="top" shrinkToFit="1"/>
    </xf>
    <xf numFmtId="49" fontId="8" fillId="0" borderId="2" xfId="7" applyNumberFormat="1" applyFont="1" applyFill="1" applyAlignment="1" applyProtection="1">
      <alignment horizontal="center" vertical="top" shrinkToFit="1"/>
    </xf>
    <xf numFmtId="49" fontId="5" fillId="0" borderId="2" xfId="7" applyNumberFormat="1" applyFont="1" applyFill="1" applyAlignment="1" applyProtection="1">
      <alignment horizontal="center" vertical="top" shrinkToFit="1"/>
    </xf>
    <xf numFmtId="49" fontId="8" fillId="0" borderId="4" xfId="7" applyNumberFormat="1" applyFont="1" applyFill="1" applyBorder="1" applyAlignment="1" applyProtection="1">
      <alignment horizontal="center" vertical="top" shrinkToFit="1"/>
    </xf>
    <xf numFmtId="49" fontId="8" fillId="0" borderId="16" xfId="7" applyNumberFormat="1" applyFont="1" applyFill="1" applyBorder="1" applyAlignment="1" applyProtection="1">
      <alignment horizontal="center" vertical="top" shrinkToFit="1"/>
    </xf>
    <xf numFmtId="49" fontId="5" fillId="0" borderId="4" xfId="7" applyNumberFormat="1" applyFont="1" applyFill="1" applyBorder="1" applyAlignment="1" applyProtection="1">
      <alignment horizontal="center" vertical="top" shrinkToFit="1"/>
    </xf>
    <xf numFmtId="49" fontId="5" fillId="0" borderId="6" xfId="7" applyNumberFormat="1" applyFont="1" applyFill="1" applyBorder="1" applyAlignment="1" applyProtection="1">
      <alignment horizontal="center" vertical="top" shrinkToFit="1"/>
    </xf>
    <xf numFmtId="49" fontId="11" fillId="0" borderId="11" xfId="0" quotePrefix="1" applyNumberFormat="1" applyFont="1" applyBorder="1" applyAlignment="1">
      <alignment horizontal="center" vertical="top" wrapText="1"/>
    </xf>
    <xf numFmtId="2" fontId="11" fillId="0" borderId="4" xfId="0" quotePrefix="1" applyNumberFormat="1" applyFont="1" applyBorder="1" applyAlignment="1">
      <alignment horizontal="center" vertical="top" wrapText="1"/>
    </xf>
    <xf numFmtId="1" fontId="8" fillId="0" borderId="1" xfId="7" applyNumberFormat="1" applyFont="1" applyFill="1" applyBorder="1" applyAlignment="1" applyProtection="1">
      <alignment horizontal="center" vertical="top" shrinkToFit="1"/>
    </xf>
    <xf numFmtId="49" fontId="11" fillId="7" borderId="4" xfId="0" quotePrefix="1" applyNumberFormat="1" applyFont="1" applyFill="1" applyBorder="1" applyAlignment="1">
      <alignment horizontal="center" vertical="top" wrapText="1"/>
    </xf>
    <xf numFmtId="164" fontId="8" fillId="5" borderId="9" xfId="8" applyNumberFormat="1" applyFont="1" applyFill="1" applyBorder="1" applyAlignment="1" applyProtection="1">
      <alignment horizontal="right" shrinkToFit="1"/>
    </xf>
    <xf numFmtId="164" fontId="9" fillId="5" borderId="4" xfId="0" applyNumberFormat="1" applyFont="1" applyFill="1" applyBorder="1" applyAlignment="1" applyProtection="1">
      <protection locked="0"/>
    </xf>
    <xf numFmtId="164" fontId="8" fillId="0" borderId="9" xfId="8" applyNumberFormat="1" applyFont="1" applyFill="1" applyBorder="1" applyAlignment="1" applyProtection="1">
      <alignment horizontal="right" shrinkToFit="1"/>
    </xf>
    <xf numFmtId="164" fontId="9" fillId="0" borderId="4" xfId="0" applyNumberFormat="1" applyFont="1" applyBorder="1" applyAlignment="1" applyProtection="1">
      <protection locked="0"/>
    </xf>
    <xf numFmtId="164" fontId="11" fillId="7" borderId="4" xfId="0" applyNumberFormat="1" applyFont="1" applyFill="1" applyBorder="1" applyAlignment="1" applyProtection="1">
      <protection locked="0"/>
    </xf>
    <xf numFmtId="164" fontId="11" fillId="8" borderId="4" xfId="0" applyNumberFormat="1" applyFont="1" applyFill="1" applyBorder="1" applyAlignment="1" applyProtection="1">
      <protection locked="0"/>
    </xf>
    <xf numFmtId="164" fontId="11" fillId="10" borderId="4" xfId="0" applyNumberFormat="1" applyFont="1" applyFill="1" applyBorder="1" applyAlignment="1" applyProtection="1">
      <protection locked="0"/>
    </xf>
    <xf numFmtId="164" fontId="8" fillId="0" borderId="10" xfId="8" applyNumberFormat="1" applyFont="1" applyFill="1" applyBorder="1" applyAlignment="1" applyProtection="1">
      <alignment horizontal="right" shrinkToFit="1"/>
    </xf>
    <xf numFmtId="164" fontId="9" fillId="0" borderId="11" xfId="0" applyNumberFormat="1" applyFont="1" applyFill="1" applyBorder="1" applyAlignment="1" applyProtection="1">
      <protection locked="0"/>
    </xf>
    <xf numFmtId="164" fontId="8" fillId="0" borderId="4" xfId="8" applyNumberFormat="1" applyFont="1" applyFill="1" applyBorder="1" applyAlignment="1" applyProtection="1">
      <alignment horizontal="right" shrinkToFit="1"/>
    </xf>
    <xf numFmtId="164" fontId="8" fillId="0" borderId="13" xfId="8" applyNumberFormat="1" applyFont="1" applyFill="1" applyBorder="1" applyAlignment="1" applyProtection="1">
      <alignment horizontal="right" shrinkToFit="1"/>
    </xf>
    <xf numFmtId="164" fontId="9" fillId="0" borderId="15" xfId="0" applyNumberFormat="1" applyFont="1" applyFill="1" applyBorder="1" applyAlignment="1" applyProtection="1">
      <protection locked="0"/>
    </xf>
    <xf numFmtId="164" fontId="8" fillId="0" borderId="1" xfId="8" applyNumberFormat="1" applyFont="1" applyFill="1" applyBorder="1" applyAlignment="1" applyProtection="1">
      <alignment horizontal="right" shrinkToFit="1"/>
    </xf>
    <xf numFmtId="164" fontId="17" fillId="10" borderId="4" xfId="0" applyNumberFormat="1" applyFont="1" applyFill="1" applyBorder="1" applyAlignment="1" applyProtection="1">
      <protection locked="0"/>
    </xf>
    <xf numFmtId="164" fontId="8" fillId="0" borderId="14" xfId="8" applyNumberFormat="1" applyFont="1" applyFill="1" applyBorder="1" applyAlignment="1" applyProtection="1">
      <alignment horizontal="right" shrinkToFit="1"/>
    </xf>
    <xf numFmtId="164" fontId="9" fillId="7" borderId="4" xfId="0" applyNumberFormat="1" applyFont="1" applyFill="1" applyBorder="1" applyAlignment="1" applyProtection="1">
      <protection locked="0"/>
    </xf>
    <xf numFmtId="164" fontId="11" fillId="9" borderId="11" xfId="0" applyNumberFormat="1" applyFont="1" applyFill="1" applyBorder="1" applyAlignment="1" applyProtection="1">
      <protection locked="0"/>
    </xf>
    <xf numFmtId="164" fontId="11" fillId="0" borderId="11" xfId="0" applyNumberFormat="1" applyFont="1" applyFill="1" applyBorder="1" applyAlignment="1" applyProtection="1">
      <protection locked="0"/>
    </xf>
    <xf numFmtId="164" fontId="9" fillId="5" borderId="15" xfId="0" applyNumberFormat="1" applyFont="1" applyFill="1" applyBorder="1" applyAlignment="1" applyProtection="1">
      <protection locked="0"/>
    </xf>
    <xf numFmtId="164" fontId="9" fillId="0" borderId="9" xfId="8" applyNumberFormat="1" applyFont="1" applyFill="1" applyBorder="1" applyAlignment="1" applyProtection="1">
      <alignment horizontal="right" shrinkToFit="1"/>
    </xf>
    <xf numFmtId="164" fontId="8" fillId="0" borderId="11" xfId="8" applyNumberFormat="1" applyFont="1" applyFill="1" applyBorder="1" applyAlignment="1" applyProtection="1">
      <alignment horizontal="right" shrinkToFit="1"/>
    </xf>
    <xf numFmtId="164" fontId="9" fillId="0" borderId="15" xfId="0" applyNumberFormat="1" applyFont="1" applyBorder="1" applyAlignment="1" applyProtection="1">
      <protection locked="0"/>
    </xf>
    <xf numFmtId="1" fontId="8" fillId="0" borderId="19" xfId="7" applyNumberFormat="1" applyFont="1" applyFill="1" applyBorder="1" applyAlignment="1" applyProtection="1">
      <alignment horizontal="center" vertical="top" shrinkToFit="1"/>
    </xf>
    <xf numFmtId="164" fontId="8" fillId="0" borderId="20" xfId="8" applyNumberFormat="1" applyFont="1" applyFill="1" applyBorder="1" applyAlignment="1" applyProtection="1">
      <alignment horizontal="right" shrinkToFit="1"/>
    </xf>
    <xf numFmtId="1" fontId="8" fillId="0" borderId="17" xfId="7" applyNumberFormat="1" applyFont="1" applyFill="1" applyBorder="1" applyAlignment="1" applyProtection="1">
      <alignment horizontal="center" vertical="top" shrinkToFit="1"/>
    </xf>
    <xf numFmtId="164" fontId="8" fillId="0" borderId="21" xfId="8" applyNumberFormat="1" applyFont="1" applyFill="1" applyBorder="1" applyAlignment="1" applyProtection="1">
      <alignment horizontal="right" shrinkToFit="1"/>
    </xf>
    <xf numFmtId="164" fontId="9" fillId="9" borderId="4" xfId="0" applyNumberFormat="1" applyFont="1" applyFill="1" applyBorder="1" applyAlignment="1" applyProtection="1">
      <protection locked="0"/>
    </xf>
    <xf numFmtId="164" fontId="9" fillId="8" borderId="4" xfId="0" applyNumberFormat="1" applyFont="1" applyFill="1" applyBorder="1" applyAlignment="1" applyProtection="1">
      <protection locked="0"/>
    </xf>
    <xf numFmtId="49" fontId="11" fillId="0" borderId="4" xfId="0" applyNumberFormat="1" applyFont="1" applyFill="1" applyBorder="1" applyAlignment="1">
      <alignment horizontal="center" vertical="top"/>
    </xf>
    <xf numFmtId="164" fontId="0" fillId="0" borderId="0" xfId="0" applyNumberFormat="1" applyFill="1" applyProtection="1">
      <protection locked="0"/>
    </xf>
    <xf numFmtId="0" fontId="0" fillId="0" borderId="0" xfId="0" applyFill="1" applyProtection="1">
      <protection locked="0"/>
    </xf>
    <xf numFmtId="49" fontId="9" fillId="0" borderId="4" xfId="0" quotePrefix="1" applyNumberFormat="1" applyFont="1" applyFill="1" applyBorder="1" applyAlignment="1">
      <alignment horizontal="center" wrapText="1"/>
    </xf>
    <xf numFmtId="49" fontId="9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Fill="1" applyBorder="1" applyAlignment="1">
      <alignment horizontal="center" wrapText="1"/>
    </xf>
    <xf numFmtId="164" fontId="11" fillId="11" borderId="4" xfId="0" applyNumberFormat="1" applyFont="1" applyFill="1" applyBorder="1" applyAlignment="1" applyProtection="1">
      <protection locked="0"/>
    </xf>
    <xf numFmtId="164" fontId="11" fillId="0" borderId="4" xfId="0" applyNumberFormat="1" applyFont="1" applyBorder="1" applyAlignment="1" applyProtection="1">
      <protection locked="0"/>
    </xf>
    <xf numFmtId="0" fontId="0" fillId="0" borderId="0" xfId="0" applyFont="1" applyProtection="1">
      <protection locked="0"/>
    </xf>
    <xf numFmtId="49" fontId="9" fillId="0" borderId="11" xfId="0" quotePrefix="1" applyNumberFormat="1" applyFont="1" applyBorder="1" applyAlignment="1">
      <alignment horizontal="center" vertical="top" wrapText="1"/>
    </xf>
    <xf numFmtId="1" fontId="8" fillId="0" borderId="22" xfId="7" applyNumberFormat="1" applyFont="1" applyFill="1" applyBorder="1" applyAlignment="1" applyProtection="1">
      <alignment horizontal="center" vertical="top" shrinkToFit="1"/>
    </xf>
    <xf numFmtId="1" fontId="5" fillId="0" borderId="12" xfId="7" applyNumberFormat="1" applyFont="1" applyFill="1" applyBorder="1" applyAlignment="1" applyProtection="1">
      <alignment horizontal="center" vertical="top" shrinkToFit="1"/>
    </xf>
    <xf numFmtId="49" fontId="11" fillId="0" borderId="5" xfId="0" quotePrefix="1" applyNumberFormat="1" applyFont="1" applyFill="1" applyBorder="1" applyAlignment="1">
      <alignment horizontal="center" vertical="top" wrapText="1"/>
    </xf>
    <xf numFmtId="164" fontId="9" fillId="0" borderId="7" xfId="0" applyNumberFormat="1" applyFont="1" applyFill="1" applyBorder="1" applyAlignment="1" applyProtection="1">
      <protection locked="0"/>
    </xf>
    <xf numFmtId="0" fontId="0" fillId="0" borderId="1" xfId="0" applyBorder="1" applyProtection="1">
      <protection locked="0"/>
    </xf>
    <xf numFmtId="164" fontId="9" fillId="0" borderId="11" xfId="0" applyNumberFormat="1" applyFont="1" applyBorder="1" applyAlignment="1" applyProtection="1">
      <protection locked="0"/>
    </xf>
    <xf numFmtId="1" fontId="8" fillId="0" borderId="23" xfId="7" applyNumberFormat="1" applyFont="1" applyFill="1" applyBorder="1" applyAlignment="1" applyProtection="1">
      <alignment horizontal="center" vertical="top" shrinkToFit="1"/>
    </xf>
    <xf numFmtId="164" fontId="0" fillId="8" borderId="0" xfId="0" applyNumberFormat="1" applyFill="1" applyProtection="1">
      <protection locked="0"/>
    </xf>
    <xf numFmtId="164" fontId="18" fillId="0" borderId="0" xfId="0" applyNumberFormat="1" applyFont="1" applyProtection="1">
      <protection locked="0"/>
    </xf>
    <xf numFmtId="164" fontId="11" fillId="12" borderId="4" xfId="0" applyNumberFormat="1" applyFont="1" applyFill="1" applyBorder="1" applyAlignment="1" applyProtection="1">
      <protection locked="0"/>
    </xf>
    <xf numFmtId="164" fontId="5" fillId="0" borderId="9" xfId="8" applyNumberFormat="1" applyFont="1" applyFill="1" applyBorder="1" applyAlignment="1" applyProtection="1">
      <alignment horizontal="right" shrinkToFit="1"/>
    </xf>
    <xf numFmtId="1" fontId="11" fillId="0" borderId="2" xfId="7" applyNumberFormat="1" applyFont="1" applyFill="1" applyAlignment="1" applyProtection="1">
      <alignment horizontal="center" vertical="top" shrinkToFit="1"/>
    </xf>
    <xf numFmtId="164" fontId="9" fillId="0" borderId="14" xfId="8" applyNumberFormat="1" applyFont="1" applyFill="1" applyBorder="1" applyAlignment="1" applyProtection="1">
      <alignment horizontal="right" shrinkToFit="1"/>
    </xf>
    <xf numFmtId="49" fontId="11" fillId="0" borderId="8" xfId="0" quotePrefix="1" applyNumberFormat="1" applyFont="1" applyBorder="1" applyAlignment="1">
      <alignment horizontal="center" wrapText="1"/>
    </xf>
    <xf numFmtId="164" fontId="9" fillId="0" borderId="25" xfId="8" applyNumberFormat="1" applyFont="1" applyFill="1" applyBorder="1" applyAlignment="1" applyProtection="1">
      <alignment horizontal="right" shrinkToFit="1"/>
    </xf>
    <xf numFmtId="49" fontId="8" fillId="0" borderId="12" xfId="7" applyNumberFormat="1" applyFont="1" applyFill="1" applyBorder="1" applyAlignment="1" applyProtection="1">
      <alignment horizontal="center" vertical="top" shrinkToFit="1"/>
    </xf>
    <xf numFmtId="0" fontId="10" fillId="6" borderId="8" xfId="10" applyNumberFormat="1" applyFont="1" applyFill="1" applyBorder="1" applyAlignment="1" applyProtection="1"/>
    <xf numFmtId="0" fontId="10" fillId="6" borderId="5" xfId="10" applyNumberFormat="1" applyFont="1" applyFill="1" applyBorder="1" applyAlignment="1" applyProtection="1">
      <alignment horizontal="right"/>
    </xf>
    <xf numFmtId="1" fontId="5" fillId="0" borderId="27" xfId="7" applyNumberFormat="1" applyFont="1" applyFill="1" applyBorder="1" applyAlignment="1" applyProtection="1">
      <alignment horizontal="center" vertical="top" shrinkToFit="1"/>
    </xf>
    <xf numFmtId="1" fontId="5" fillId="0" borderId="2" xfId="7" quotePrefix="1" applyNumberFormat="1" applyFont="1" applyFill="1" applyAlignment="1" applyProtection="1">
      <alignment horizontal="center" vertical="top" shrinkToFit="1"/>
    </xf>
    <xf numFmtId="165" fontId="5" fillId="0" borderId="2" xfId="7" applyNumberFormat="1" applyFont="1" applyFill="1" applyAlignment="1" applyProtection="1">
      <alignment horizontal="center" vertical="top" shrinkToFit="1"/>
    </xf>
    <xf numFmtId="1" fontId="5" fillId="0" borderId="9" xfId="7" applyNumberFormat="1" applyFont="1" applyFill="1" applyBorder="1" applyAlignment="1" applyProtection="1">
      <alignment horizontal="center" vertical="top" shrinkToFit="1"/>
    </xf>
    <xf numFmtId="0" fontId="5" fillId="0" borderId="1" xfId="13" applyFont="1" applyFill="1">
      <alignment horizontal="left" wrapText="1"/>
    </xf>
    <xf numFmtId="1" fontId="8" fillId="0" borderId="9" xfId="7" applyNumberFormat="1" applyFont="1" applyFill="1" applyBorder="1" applyAlignment="1" applyProtection="1">
      <alignment horizontal="center" vertical="top" shrinkToFit="1"/>
    </xf>
    <xf numFmtId="2" fontId="8" fillId="0" borderId="2" xfId="7" applyNumberFormat="1" applyFont="1" applyFill="1" applyAlignment="1" applyProtection="1">
      <alignment horizontal="center" vertical="top" shrinkToFit="1"/>
    </xf>
    <xf numFmtId="1" fontId="8" fillId="0" borderId="27" xfId="7" applyNumberFormat="1" applyFont="1" applyFill="1" applyBorder="1" applyAlignment="1" applyProtection="1">
      <alignment horizontal="center" vertical="top" shrinkToFit="1"/>
    </xf>
    <xf numFmtId="164" fontId="9" fillId="0" borderId="5" xfId="0" applyNumberFormat="1" applyFont="1" applyFill="1" applyBorder="1" applyAlignment="1" applyProtection="1">
      <protection locked="0"/>
    </xf>
    <xf numFmtId="1" fontId="5" fillId="0" borderId="1" xfId="7" applyNumberFormat="1" applyFont="1" applyFill="1" applyBorder="1" applyAlignment="1" applyProtection="1">
      <alignment horizontal="center" vertical="top" shrinkToFit="1"/>
    </xf>
    <xf numFmtId="164" fontId="11" fillId="12" borderId="5" xfId="0" applyNumberFormat="1" applyFont="1" applyFill="1" applyBorder="1" applyAlignment="1" applyProtection="1">
      <protection locked="0"/>
    </xf>
    <xf numFmtId="1" fontId="5" fillId="0" borderId="29" xfId="7" applyNumberFormat="1" applyFont="1" applyFill="1" applyBorder="1" applyAlignment="1" applyProtection="1">
      <alignment horizontal="center" vertical="top" shrinkToFit="1"/>
    </xf>
    <xf numFmtId="1" fontId="8" fillId="0" borderId="18" xfId="7" applyNumberFormat="1" applyFont="1" applyFill="1" applyBorder="1" applyAlignment="1" applyProtection="1">
      <alignment horizontal="center" vertical="top" shrinkToFit="1"/>
    </xf>
    <xf numFmtId="49" fontId="11" fillId="0" borderId="30" xfId="0" quotePrefix="1" applyNumberFormat="1" applyFont="1" applyBorder="1" applyAlignment="1">
      <alignment horizontal="center" vertical="top" wrapText="1"/>
    </xf>
    <xf numFmtId="1" fontId="5" fillId="0" borderId="16" xfId="7" applyNumberFormat="1" applyFont="1" applyFill="1" applyBorder="1" applyAlignment="1" applyProtection="1">
      <alignment horizontal="center" vertical="top" shrinkToFit="1"/>
    </xf>
    <xf numFmtId="49" fontId="11" fillId="0" borderId="30" xfId="0" quotePrefix="1" applyNumberFormat="1" applyFont="1" applyFill="1" applyBorder="1" applyAlignment="1">
      <alignment horizontal="center" vertical="top" wrapText="1"/>
    </xf>
    <xf numFmtId="1" fontId="5" fillId="0" borderId="15" xfId="7" applyNumberFormat="1" applyFont="1" applyFill="1" applyBorder="1" applyAlignment="1" applyProtection="1">
      <alignment horizontal="center" vertical="top" shrinkToFit="1"/>
    </xf>
    <xf numFmtId="164" fontId="11" fillId="0" borderId="30" xfId="0" applyNumberFormat="1" applyFont="1" applyBorder="1" applyAlignment="1" applyProtection="1">
      <protection locked="0"/>
    </xf>
    <xf numFmtId="164" fontId="11" fillId="12" borderId="31" xfId="0" applyNumberFormat="1" applyFont="1" applyFill="1" applyBorder="1" applyAlignment="1" applyProtection="1">
      <protection locked="0"/>
    </xf>
    <xf numFmtId="0" fontId="0" fillId="0" borderId="4" xfId="0" applyBorder="1" applyProtection="1">
      <protection locked="0"/>
    </xf>
    <xf numFmtId="0" fontId="11" fillId="0" borderId="4" xfId="0" applyFont="1" applyBorder="1" applyAlignment="1" applyProtection="1">
      <alignment horizontal="center"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164" fontId="6" fillId="0" borderId="0" xfId="0" applyNumberFormat="1" applyFont="1" applyProtection="1">
      <protection locked="0"/>
    </xf>
    <xf numFmtId="49" fontId="11" fillId="0" borderId="8" xfId="0" quotePrefix="1" applyNumberFormat="1" applyFont="1" applyBorder="1" applyAlignment="1">
      <alignment horizontal="center" vertical="top" wrapText="1"/>
    </xf>
    <xf numFmtId="164" fontId="0" fillId="0" borderId="0" xfId="0" applyNumberFormat="1" applyFont="1" applyFill="1" applyProtection="1">
      <protection locked="0"/>
    </xf>
    <xf numFmtId="164" fontId="0" fillId="0" borderId="0" xfId="0" applyNumberFormat="1" applyFont="1" applyProtection="1">
      <protection locked="0"/>
    </xf>
    <xf numFmtId="0" fontId="0" fillId="0" borderId="0" xfId="0" applyFont="1" applyFill="1" applyProtection="1">
      <protection locked="0"/>
    </xf>
    <xf numFmtId="164" fontId="16" fillId="0" borderId="0" xfId="0" applyNumberFormat="1" applyFont="1" applyAlignment="1" applyProtection="1">
      <alignment wrapText="1"/>
      <protection locked="0"/>
    </xf>
    <xf numFmtId="164" fontId="14" fillId="12" borderId="4" xfId="0" applyNumberFormat="1" applyFont="1" applyFill="1" applyBorder="1" applyAlignment="1" applyProtection="1">
      <protection locked="0"/>
    </xf>
    <xf numFmtId="164" fontId="13" fillId="0" borderId="4" xfId="0" applyNumberFormat="1" applyFont="1" applyFill="1" applyBorder="1" applyAlignment="1" applyProtection="1">
      <protection locked="0"/>
    </xf>
    <xf numFmtId="1" fontId="14" fillId="0" borderId="2" xfId="7" applyNumberFormat="1" applyFont="1" applyFill="1" applyAlignment="1" applyProtection="1">
      <alignment horizontal="center" vertical="top" shrinkToFit="1"/>
    </xf>
    <xf numFmtId="164" fontId="13" fillId="0" borderId="4" xfId="0" applyNumberFormat="1" applyFont="1" applyBorder="1" applyAlignment="1" applyProtection="1">
      <protection locked="0"/>
    </xf>
    <xf numFmtId="49" fontId="14" fillId="0" borderId="4" xfId="0" quotePrefix="1" applyNumberFormat="1" applyFont="1" applyBorder="1" applyAlignment="1">
      <alignment horizontal="center" vertical="top" wrapText="1"/>
    </xf>
    <xf numFmtId="49" fontId="14" fillId="0" borderId="4" xfId="0" quotePrefix="1" applyNumberFormat="1" applyFont="1" applyFill="1" applyBorder="1" applyAlignment="1">
      <alignment horizontal="center" vertical="top" wrapText="1"/>
    </xf>
    <xf numFmtId="1" fontId="14" fillId="0" borderId="27" xfId="7" applyNumberFormat="1" applyFont="1" applyFill="1" applyBorder="1" applyAlignment="1" applyProtection="1">
      <alignment horizontal="center" vertical="top" shrinkToFit="1"/>
    </xf>
    <xf numFmtId="164" fontId="14" fillId="0" borderId="4" xfId="0" applyNumberFormat="1" applyFont="1" applyBorder="1" applyAlignment="1" applyProtection="1">
      <protection locked="0"/>
    </xf>
    <xf numFmtId="164" fontId="0" fillId="12" borderId="0" xfId="0" applyNumberFormat="1" applyFont="1" applyFill="1" applyProtection="1">
      <protection locked="0"/>
    </xf>
    <xf numFmtId="0" fontId="15" fillId="0" borderId="0" xfId="0" applyFont="1" applyFill="1" applyProtection="1">
      <protection locked="0"/>
    </xf>
    <xf numFmtId="164" fontId="18" fillId="0" borderId="26" xfId="0" applyNumberFormat="1" applyFont="1" applyBorder="1" applyAlignment="1" applyProtection="1">
      <alignment wrapText="1"/>
      <protection locked="0"/>
    </xf>
    <xf numFmtId="164" fontId="15" fillId="0" borderId="0" xfId="0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164" fontId="20" fillId="0" borderId="4" xfId="0" applyNumberFormat="1" applyFont="1" applyFill="1" applyBorder="1" applyAlignment="1" applyProtection="1">
      <protection locked="0"/>
    </xf>
    <xf numFmtId="164" fontId="0" fillId="0" borderId="1" xfId="0" applyNumberFormat="1" applyFont="1" applyBorder="1" applyAlignment="1" applyProtection="1">
      <alignment wrapText="1"/>
      <protection locked="0"/>
    </xf>
    <xf numFmtId="49" fontId="11" fillId="0" borderId="11" xfId="0" quotePrefix="1" applyNumberFormat="1" applyFont="1" applyFill="1" applyBorder="1" applyAlignment="1">
      <alignment horizontal="center" wrapText="1"/>
    </xf>
    <xf numFmtId="164" fontId="11" fillId="11" borderId="11" xfId="0" applyNumberFormat="1" applyFont="1" applyFill="1" applyBorder="1" applyAlignment="1" applyProtection="1">
      <protection locked="0"/>
    </xf>
    <xf numFmtId="164" fontId="11" fillId="0" borderId="15" xfId="0" applyNumberFormat="1" applyFont="1" applyFill="1" applyBorder="1" applyAlignment="1" applyProtection="1">
      <protection locked="0"/>
    </xf>
    <xf numFmtId="1" fontId="8" fillId="0" borderId="5" xfId="7" applyNumberFormat="1" applyFont="1" applyFill="1" applyBorder="1" applyAlignment="1" applyProtection="1">
      <alignment horizontal="center" vertical="top" shrinkToFit="1"/>
    </xf>
    <xf numFmtId="49" fontId="9" fillId="0" borderId="5" xfId="0" quotePrefix="1" applyNumberFormat="1" applyFont="1" applyFill="1" applyBorder="1" applyAlignment="1">
      <alignment horizontal="center" vertical="top" wrapText="1"/>
    </xf>
    <xf numFmtId="49" fontId="11" fillId="7" borderId="33" xfId="0" applyNumberFormat="1" applyFont="1" applyFill="1" applyBorder="1" applyAlignment="1">
      <alignment horizontal="center" vertical="top" wrapText="1"/>
    </xf>
    <xf numFmtId="49" fontId="11" fillId="7" borderId="4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center" vertical="top"/>
      <protection locked="0"/>
    </xf>
    <xf numFmtId="0" fontId="5" fillId="0" borderId="1" xfId="1" applyFont="1" applyFill="1" applyAlignment="1">
      <alignment horizontal="center" vertical="top"/>
    </xf>
    <xf numFmtId="0" fontId="5" fillId="0" borderId="1" xfId="4" applyFont="1" applyFill="1" applyAlignment="1">
      <alignment horizontal="center" vertical="top"/>
    </xf>
    <xf numFmtId="0" fontId="5" fillId="0" borderId="1" xfId="2" applyNumberFormat="1" applyFont="1" applyFill="1" applyAlignment="1" applyProtection="1">
      <alignment horizontal="center" vertical="top"/>
    </xf>
    <xf numFmtId="49" fontId="11" fillId="0" borderId="24" xfId="0" quotePrefix="1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0" fillId="6" borderId="8" xfId="10" applyNumberFormat="1" applyFont="1" applyFill="1" applyBorder="1" applyAlignment="1" applyProtection="1">
      <alignment horizontal="center" vertical="top"/>
    </xf>
    <xf numFmtId="0" fontId="5" fillId="0" borderId="1" xfId="13" applyFont="1" applyFill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13" fillId="0" borderId="4" xfId="0" applyFont="1" applyFill="1" applyBorder="1" applyAlignment="1">
      <alignment vertical="top" wrapText="1"/>
    </xf>
    <xf numFmtId="49" fontId="13" fillId="7" borderId="4" xfId="0" applyNumberFormat="1" applyFont="1" applyFill="1" applyBorder="1" applyAlignment="1">
      <alignment horizontal="center" wrapText="1"/>
    </xf>
    <xf numFmtId="49" fontId="9" fillId="7" borderId="7" xfId="0" applyNumberFormat="1" applyFont="1" applyFill="1" applyBorder="1" applyAlignment="1">
      <alignment horizontal="center" wrapText="1"/>
    </xf>
    <xf numFmtId="49" fontId="9" fillId="7" borderId="4" xfId="0" applyNumberFormat="1" applyFont="1" applyFill="1" applyBorder="1" applyAlignment="1">
      <alignment horizontal="center" wrapText="1"/>
    </xf>
    <xf numFmtId="49" fontId="9" fillId="0" borderId="4" xfId="0" applyNumberFormat="1" applyFont="1" applyFill="1" applyBorder="1" applyAlignment="1">
      <alignment horizontal="center" wrapText="1"/>
    </xf>
    <xf numFmtId="49" fontId="9" fillId="7" borderId="11" xfId="0" applyNumberFormat="1" applyFont="1" applyFill="1" applyBorder="1" applyAlignment="1">
      <alignment horizontal="center" wrapText="1"/>
    </xf>
    <xf numFmtId="49" fontId="9" fillId="7" borderId="15" xfId="0" applyNumberFormat="1" applyFont="1" applyFill="1" applyBorder="1" applyAlignment="1">
      <alignment horizontal="center" wrapText="1"/>
    </xf>
    <xf numFmtId="49" fontId="9" fillId="7" borderId="33" xfId="0" applyNumberFormat="1" applyFont="1" applyFill="1" applyBorder="1" applyAlignment="1">
      <alignment horizontal="center" vertical="top" wrapText="1"/>
    </xf>
    <xf numFmtId="49" fontId="9" fillId="7" borderId="4" xfId="0" applyNumberFormat="1" applyFont="1" applyFill="1" applyBorder="1" applyAlignment="1">
      <alignment horizontal="center" vertical="top" wrapText="1"/>
    </xf>
    <xf numFmtId="49" fontId="9" fillId="7" borderId="11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11" fillId="7" borderId="7" xfId="0" applyNumberFormat="1" applyFont="1" applyFill="1" applyBorder="1" applyAlignment="1">
      <alignment horizontal="center" wrapText="1"/>
    </xf>
    <xf numFmtId="49" fontId="11" fillId="7" borderId="4" xfId="0" applyNumberFormat="1" applyFont="1" applyFill="1" applyBorder="1" applyAlignment="1">
      <alignment horizontal="center" wrapText="1"/>
    </xf>
    <xf numFmtId="49" fontId="14" fillId="7" borderId="4" xfId="0" applyNumberFormat="1" applyFont="1" applyFill="1" applyBorder="1" applyAlignment="1">
      <alignment horizontal="center" wrapText="1"/>
    </xf>
    <xf numFmtId="49" fontId="11" fillId="7" borderId="11" xfId="0" applyNumberFormat="1" applyFont="1" applyFill="1" applyBorder="1" applyAlignment="1">
      <alignment horizontal="center" wrapText="1"/>
    </xf>
    <xf numFmtId="49" fontId="11" fillId="0" borderId="15" xfId="0" applyNumberFormat="1" applyFont="1" applyFill="1" applyBorder="1" applyAlignment="1">
      <alignment horizontal="center" wrapText="1"/>
    </xf>
    <xf numFmtId="49" fontId="11" fillId="7" borderId="15" xfId="0" applyNumberFormat="1" applyFont="1" applyFill="1" applyBorder="1" applyAlignment="1">
      <alignment horizontal="center" wrapText="1"/>
    </xf>
    <xf numFmtId="0" fontId="21" fillId="0" borderId="4" xfId="0" applyNumberFormat="1" applyFont="1" applyFill="1" applyBorder="1" applyAlignment="1">
      <alignment wrapText="1"/>
    </xf>
    <xf numFmtId="49" fontId="9" fillId="0" borderId="4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/>
    </xf>
    <xf numFmtId="49" fontId="9" fillId="0" borderId="4" xfId="0" applyNumberFormat="1" applyFont="1" applyBorder="1"/>
    <xf numFmtId="49" fontId="11" fillId="0" borderId="4" xfId="0" quotePrefix="1" applyNumberFormat="1" applyFont="1" applyBorder="1" applyAlignment="1">
      <alignment vertical="top" wrapText="1"/>
    </xf>
    <xf numFmtId="0" fontId="9" fillId="0" borderId="4" xfId="0" applyNumberFormat="1" applyFont="1" applyFill="1" applyBorder="1" applyAlignment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49" fontId="11" fillId="0" borderId="11" xfId="0" quotePrefix="1" applyNumberFormat="1" applyFont="1" applyBorder="1" applyAlignment="1">
      <alignment horizontal="center" wrapText="1"/>
    </xf>
    <xf numFmtId="164" fontId="11" fillId="0" borderId="11" xfId="0" applyNumberFormat="1" applyFont="1" applyBorder="1" applyAlignment="1" applyProtection="1">
      <protection locked="0"/>
    </xf>
    <xf numFmtId="164" fontId="11" fillId="12" borderId="11" xfId="0" applyNumberFormat="1" applyFont="1" applyFill="1" applyBorder="1" applyAlignment="1" applyProtection="1">
      <protection locked="0"/>
    </xf>
    <xf numFmtId="49" fontId="9" fillId="0" borderId="4" xfId="0" quotePrefix="1" applyNumberFormat="1" applyFont="1" applyBorder="1" applyAlignment="1">
      <alignment vertical="top" wrapText="1"/>
    </xf>
    <xf numFmtId="49" fontId="9" fillId="0" borderId="4" xfId="0" quotePrefix="1" applyNumberFormat="1" applyFont="1" applyFill="1" applyBorder="1" applyAlignment="1">
      <alignment vertical="top" wrapText="1"/>
    </xf>
    <xf numFmtId="49" fontId="11" fillId="0" borderId="4" xfId="0" quotePrefix="1" applyNumberFormat="1" applyFont="1" applyFill="1" applyBorder="1" applyAlignment="1">
      <alignment vertical="top" wrapText="1"/>
    </xf>
    <xf numFmtId="0" fontId="13" fillId="7" borderId="4" xfId="0" applyFont="1" applyFill="1" applyBorder="1" applyAlignment="1">
      <alignment vertical="top" wrapText="1"/>
    </xf>
    <xf numFmtId="49" fontId="11" fillId="0" borderId="11" xfId="0" quotePrefix="1" applyNumberFormat="1" applyFont="1" applyBorder="1" applyAlignment="1">
      <alignment vertical="top" wrapText="1"/>
    </xf>
    <xf numFmtId="49" fontId="9" fillId="0" borderId="11" xfId="0" quotePrefix="1" applyNumberFormat="1" applyFont="1" applyBorder="1" applyAlignment="1">
      <alignment vertical="top" wrapText="1"/>
    </xf>
    <xf numFmtId="0" fontId="11" fillId="0" borderId="0" xfId="0" applyFont="1" applyFill="1" applyAlignment="1" applyProtection="1">
      <alignment vertical="top"/>
      <protection locked="0"/>
    </xf>
    <xf numFmtId="0" fontId="5" fillId="0" borderId="1" xfId="1" applyNumberFormat="1" applyFont="1" applyFill="1" applyAlignment="1" applyProtection="1">
      <alignment vertical="top" wrapText="1"/>
    </xf>
    <xf numFmtId="0" fontId="8" fillId="0" borderId="1" xfId="3" applyNumberFormat="1" applyFont="1" applyFill="1" applyAlignment="1" applyProtection="1">
      <alignment vertical="top"/>
    </xf>
    <xf numFmtId="0" fontId="19" fillId="0" borderId="0" xfId="0" applyFont="1" applyAlignment="1" applyProtection="1">
      <alignment vertical="top"/>
      <protection locked="0"/>
    </xf>
    <xf numFmtId="0" fontId="8" fillId="5" borderId="2" xfId="6" applyNumberFormat="1" applyFont="1" applyFill="1" applyAlignment="1" applyProtection="1">
      <alignment vertical="top" wrapText="1"/>
    </xf>
    <xf numFmtId="0" fontId="8" fillId="0" borderId="2" xfId="6" applyNumberFormat="1" applyFont="1" applyFill="1" applyAlignment="1" applyProtection="1">
      <alignment vertical="top" wrapText="1"/>
    </xf>
    <xf numFmtId="0" fontId="5" fillId="0" borderId="2" xfId="6" applyNumberFormat="1" applyFont="1" applyFill="1" applyAlignment="1" applyProtection="1">
      <alignment vertical="top" wrapText="1"/>
    </xf>
    <xf numFmtId="0" fontId="5" fillId="0" borderId="6" xfId="6" applyNumberFormat="1" applyFont="1" applyFill="1" applyBorder="1" applyAlignment="1" applyProtection="1">
      <alignment vertical="top" wrapText="1"/>
    </xf>
    <xf numFmtId="0" fontId="8" fillId="0" borderId="12" xfId="6" applyNumberFormat="1" applyFont="1" applyFill="1" applyBorder="1" applyAlignment="1" applyProtection="1">
      <alignment vertical="top" wrapText="1"/>
    </xf>
    <xf numFmtId="0" fontId="8" fillId="7" borderId="2" xfId="6" applyNumberFormat="1" applyFont="1" applyFill="1" applyAlignment="1" applyProtection="1">
      <alignment vertical="top" wrapText="1"/>
    </xf>
    <xf numFmtId="49" fontId="11" fillId="7" borderId="4" xfId="0" applyNumberFormat="1" applyFont="1" applyFill="1" applyBorder="1" applyAlignment="1">
      <alignment vertical="top" wrapText="1"/>
    </xf>
    <xf numFmtId="0" fontId="8" fillId="0" borderId="19" xfId="6" applyNumberFormat="1" applyFont="1" applyFill="1" applyBorder="1" applyAlignment="1" applyProtection="1">
      <alignment vertical="top" wrapText="1"/>
    </xf>
    <xf numFmtId="2" fontId="9" fillId="0" borderId="4" xfId="0" quotePrefix="1" applyNumberFormat="1" applyFont="1" applyBorder="1" applyAlignment="1">
      <alignment vertical="top" wrapText="1"/>
    </xf>
    <xf numFmtId="49" fontId="9" fillId="0" borderId="1" xfId="0" quotePrefix="1" applyNumberFormat="1" applyFont="1" applyBorder="1" applyAlignment="1">
      <alignment vertical="top" wrapText="1"/>
    </xf>
    <xf numFmtId="49" fontId="11" fillId="0" borderId="1" xfId="0" quotePrefix="1" applyNumberFormat="1" applyFont="1" applyBorder="1" applyAlignment="1">
      <alignment vertical="top" wrapText="1"/>
    </xf>
    <xf numFmtId="0" fontId="5" fillId="0" borderId="12" xfId="6" applyNumberFormat="1" applyFont="1" applyFill="1" applyBorder="1" applyAlignment="1" applyProtection="1">
      <alignment vertical="top" wrapText="1"/>
    </xf>
    <xf numFmtId="0" fontId="8" fillId="0" borderId="4" xfId="6" applyNumberFormat="1" applyFont="1" applyFill="1" applyBorder="1" applyAlignment="1" applyProtection="1">
      <alignment vertical="top" wrapText="1"/>
    </xf>
    <xf numFmtId="49" fontId="9" fillId="0" borderId="32" xfId="0" quotePrefix="1" applyNumberFormat="1" applyFont="1" applyBorder="1" applyAlignment="1">
      <alignment vertical="top" wrapText="1"/>
    </xf>
    <xf numFmtId="0" fontId="9" fillId="0" borderId="1" xfId="0" applyNumberFormat="1" applyFont="1" applyFill="1" applyBorder="1" applyAlignment="1">
      <alignment vertical="top" wrapText="1"/>
    </xf>
    <xf numFmtId="0" fontId="9" fillId="0" borderId="0" xfId="0" applyFont="1" applyAlignment="1" applyProtection="1">
      <alignment vertical="top" wrapText="1"/>
      <protection locked="0"/>
    </xf>
    <xf numFmtId="49" fontId="9" fillId="7" borderId="4" xfId="0" applyNumberFormat="1" applyFont="1" applyFill="1" applyBorder="1" applyAlignment="1">
      <alignment vertical="top" wrapText="1"/>
    </xf>
    <xf numFmtId="49" fontId="9" fillId="7" borderId="28" xfId="0" applyNumberFormat="1" applyFont="1" applyFill="1" applyBorder="1" applyAlignment="1">
      <alignment vertical="top" wrapText="1"/>
    </xf>
    <xf numFmtId="0" fontId="8" fillId="0" borderId="13" xfId="6" applyNumberFormat="1" applyFont="1" applyFill="1" applyBorder="1" applyAlignment="1" applyProtection="1">
      <alignment vertical="top" wrapText="1"/>
    </xf>
    <xf numFmtId="0" fontId="8" fillId="0" borderId="2" xfId="23" applyNumberFormat="1" applyFont="1" applyFill="1" applyAlignment="1" applyProtection="1">
      <alignment vertical="top" wrapText="1"/>
    </xf>
    <xf numFmtId="0" fontId="9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0" fontId="9" fillId="7" borderId="4" xfId="0" applyFont="1" applyFill="1" applyBorder="1" applyAlignment="1">
      <alignment vertical="top" wrapText="1"/>
    </xf>
    <xf numFmtId="0" fontId="13" fillId="0" borderId="11" xfId="0" applyFont="1" applyFill="1" applyBorder="1" applyAlignment="1">
      <alignment vertical="top" wrapText="1"/>
    </xf>
    <xf numFmtId="0" fontId="13" fillId="7" borderId="30" xfId="0" applyFont="1" applyFill="1" applyBorder="1" applyAlignment="1">
      <alignment vertical="top" wrapText="1"/>
    </xf>
    <xf numFmtId="0" fontId="13" fillId="0" borderId="15" xfId="0" applyFont="1" applyFill="1" applyBorder="1" applyAlignment="1">
      <alignment vertical="top" wrapText="1"/>
    </xf>
    <xf numFmtId="0" fontId="13" fillId="0" borderId="4" xfId="0" applyFont="1" applyBorder="1" applyAlignment="1">
      <alignment vertical="top"/>
    </xf>
    <xf numFmtId="0" fontId="5" fillId="0" borderId="4" xfId="6" applyNumberFormat="1" applyFont="1" applyFill="1" applyBorder="1" applyAlignment="1" applyProtection="1">
      <alignment vertical="top" wrapText="1"/>
    </xf>
    <xf numFmtId="0" fontId="13" fillId="0" borderId="15" xfId="0" applyFont="1" applyBorder="1" applyAlignment="1">
      <alignment vertical="top" wrapText="1"/>
    </xf>
    <xf numFmtId="0" fontId="9" fillId="0" borderId="11" xfId="0" applyFont="1" applyFill="1" applyBorder="1" applyAlignment="1">
      <alignment vertical="top" wrapText="1"/>
    </xf>
    <xf numFmtId="49" fontId="9" fillId="0" borderId="1" xfId="0" quotePrefix="1" applyNumberFormat="1" applyFont="1" applyFill="1" applyBorder="1" applyAlignment="1">
      <alignment vertical="top" wrapText="1"/>
    </xf>
    <xf numFmtId="49" fontId="11" fillId="0" borderId="1" xfId="0" quotePrefix="1" applyNumberFormat="1" applyFont="1" applyFill="1" applyBorder="1" applyAlignment="1">
      <alignment vertical="top" wrapText="1"/>
    </xf>
    <xf numFmtId="0" fontId="8" fillId="0" borderId="2" xfId="23" applyNumberFormat="1" applyFont="1" applyAlignment="1" applyProtection="1">
      <alignment vertical="top" wrapText="1"/>
    </xf>
    <xf numFmtId="49" fontId="11" fillId="7" borderId="11" xfId="0" applyNumberFormat="1" applyFont="1" applyFill="1" applyBorder="1" applyAlignment="1">
      <alignment vertical="top" wrapText="1"/>
    </xf>
    <xf numFmtId="49" fontId="9" fillId="0" borderId="4" xfId="0" applyNumberFormat="1" applyFont="1" applyFill="1" applyBorder="1" applyAlignment="1">
      <alignment vertical="top" wrapText="1"/>
    </xf>
    <xf numFmtId="0" fontId="8" fillId="5" borderId="12" xfId="6" applyNumberFormat="1" applyFont="1" applyFill="1" applyBorder="1" applyAlignment="1" applyProtection="1">
      <alignment vertical="top" wrapText="1"/>
    </xf>
    <xf numFmtId="49" fontId="11" fillId="0" borderId="30" xfId="0" quotePrefix="1" applyNumberFormat="1" applyFont="1" applyBorder="1" applyAlignment="1">
      <alignment vertical="top" wrapText="1"/>
    </xf>
    <xf numFmtId="0" fontId="9" fillId="0" borderId="2" xfId="6" applyNumberFormat="1" applyFont="1" applyFill="1" applyAlignment="1" applyProtection="1">
      <alignment vertical="top" wrapText="1"/>
    </xf>
    <xf numFmtId="49" fontId="9" fillId="7" borderId="4" xfId="0" quotePrefix="1" applyNumberFormat="1" applyFont="1" applyFill="1" applyBorder="1" applyAlignment="1">
      <alignment vertical="top" wrapText="1"/>
    </xf>
    <xf numFmtId="2" fontId="9" fillId="7" borderId="4" xfId="0" quotePrefix="1" applyNumberFormat="1" applyFont="1" applyFill="1" applyBorder="1" applyAlignment="1">
      <alignment vertical="top" wrapText="1"/>
    </xf>
    <xf numFmtId="49" fontId="11" fillId="7" borderId="4" xfId="0" quotePrefix="1" applyNumberFormat="1" applyFont="1" applyFill="1" applyBorder="1" applyAlignment="1">
      <alignment vertical="top" wrapText="1"/>
    </xf>
    <xf numFmtId="49" fontId="11" fillId="0" borderId="11" xfId="0" quotePrefix="1" applyNumberFormat="1" applyFont="1" applyFill="1" applyBorder="1" applyAlignment="1">
      <alignment vertical="top" wrapText="1"/>
    </xf>
    <xf numFmtId="0" fontId="8" fillId="0" borderId="11" xfId="6" applyNumberFormat="1" applyFont="1" applyFill="1" applyBorder="1" applyAlignment="1" applyProtection="1">
      <alignment vertical="top" wrapText="1"/>
    </xf>
    <xf numFmtId="0" fontId="8" fillId="6" borderId="7" xfId="10" applyNumberFormat="1" applyFont="1" applyFill="1" applyBorder="1" applyAlignment="1" applyProtection="1">
      <alignment vertical="top"/>
    </xf>
    <xf numFmtId="0" fontId="5" fillId="0" borderId="1" xfId="13" applyNumberFormat="1" applyFont="1" applyFill="1" applyAlignment="1" applyProtection="1">
      <alignment vertical="top" wrapText="1"/>
    </xf>
    <xf numFmtId="164" fontId="22" fillId="0" borderId="0" xfId="0" applyNumberFormat="1" applyFont="1" applyProtection="1">
      <protection locked="0"/>
    </xf>
    <xf numFmtId="0" fontId="22" fillId="0" borderId="0" xfId="0" applyFont="1" applyProtection="1">
      <protection locked="0"/>
    </xf>
    <xf numFmtId="0" fontId="8" fillId="0" borderId="4" xfId="23" applyNumberFormat="1" applyFont="1" applyFill="1" applyBorder="1" applyAlignment="1" applyProtection="1">
      <alignment vertical="top" wrapText="1"/>
    </xf>
    <xf numFmtId="0" fontId="11" fillId="0" borderId="1" xfId="0" applyNumberFormat="1" applyFont="1" applyFill="1" applyBorder="1" applyAlignment="1">
      <alignment vertical="top" wrapText="1"/>
    </xf>
    <xf numFmtId="1" fontId="14" fillId="0" borderId="4" xfId="7" applyNumberFormat="1" applyFont="1" applyFill="1" applyBorder="1" applyAlignment="1" applyProtection="1">
      <alignment horizontal="center" vertical="top" shrinkToFit="1"/>
    </xf>
    <xf numFmtId="164" fontId="13" fillId="0" borderId="4" xfId="8" applyNumberFormat="1" applyFont="1" applyFill="1" applyBorder="1" applyAlignment="1" applyProtection="1">
      <alignment horizontal="right" shrinkToFit="1"/>
    </xf>
    <xf numFmtId="164" fontId="23" fillId="0" borderId="0" xfId="0" applyNumberFormat="1" applyFont="1" applyProtection="1">
      <protection locked="0"/>
    </xf>
    <xf numFmtId="0" fontId="23" fillId="13" borderId="0" xfId="0" applyFont="1" applyFill="1" applyProtection="1">
      <protection locked="0"/>
    </xf>
    <xf numFmtId="0" fontId="23" fillId="0" borderId="0" xfId="0" applyFont="1" applyProtection="1">
      <protection locked="0"/>
    </xf>
    <xf numFmtId="0" fontId="14" fillId="0" borderId="12" xfId="6" applyNumberFormat="1" applyFont="1" applyFill="1" applyBorder="1" applyAlignment="1" applyProtection="1">
      <alignment vertical="top" wrapText="1"/>
    </xf>
    <xf numFmtId="1" fontId="14" fillId="0" borderId="16" xfId="7" applyNumberFormat="1" applyFont="1" applyFill="1" applyBorder="1" applyAlignment="1" applyProtection="1">
      <alignment horizontal="center" vertical="top" shrinkToFit="1"/>
    </xf>
    <xf numFmtId="49" fontId="14" fillId="0" borderId="30" xfId="0" quotePrefix="1" applyNumberFormat="1" applyFont="1" applyFill="1" applyBorder="1" applyAlignment="1">
      <alignment horizontal="center" vertical="top" wrapText="1"/>
    </xf>
    <xf numFmtId="49" fontId="14" fillId="0" borderId="30" xfId="0" quotePrefix="1" applyNumberFormat="1" applyFont="1" applyBorder="1" applyAlignment="1">
      <alignment horizontal="center" vertical="top" wrapText="1"/>
    </xf>
    <xf numFmtId="164" fontId="13" fillId="0" borderId="10" xfId="8" applyNumberFormat="1" applyFont="1" applyFill="1" applyBorder="1" applyAlignment="1" applyProtection="1">
      <alignment horizontal="right" shrinkToFit="1"/>
    </xf>
    <xf numFmtId="164" fontId="14" fillId="9" borderId="11" xfId="0" applyNumberFormat="1" applyFont="1" applyFill="1" applyBorder="1" applyAlignment="1" applyProtection="1">
      <protection locked="0"/>
    </xf>
    <xf numFmtId="164" fontId="14" fillId="0" borderId="11" xfId="0" applyNumberFormat="1" applyFont="1" applyFill="1" applyBorder="1" applyAlignment="1" applyProtection="1">
      <protection locked="0"/>
    </xf>
    <xf numFmtId="164" fontId="14" fillId="0" borderId="15" xfId="0" applyNumberFormat="1" applyFont="1" applyBorder="1" applyAlignment="1" applyProtection="1">
      <protection locked="0"/>
    </xf>
    <xf numFmtId="164" fontId="14" fillId="12" borderId="30" xfId="0" applyNumberFormat="1" applyFont="1" applyFill="1" applyBorder="1" applyAlignment="1" applyProtection="1">
      <protection locked="0"/>
    </xf>
    <xf numFmtId="0" fontId="14" fillId="0" borderId="2" xfId="6" applyNumberFormat="1" applyFont="1" applyFill="1" applyAlignment="1" applyProtection="1">
      <alignment vertical="top" wrapText="1"/>
    </xf>
    <xf numFmtId="164" fontId="14" fillId="9" borderId="4" xfId="0" applyNumberFormat="1" applyFont="1" applyFill="1" applyBorder="1" applyAlignment="1" applyProtection="1">
      <protection locked="0"/>
    </xf>
    <xf numFmtId="164" fontId="14" fillId="0" borderId="4" xfId="0" applyNumberFormat="1" applyFont="1" applyFill="1" applyBorder="1" applyAlignment="1" applyProtection="1">
      <protection locked="0"/>
    </xf>
    <xf numFmtId="164" fontId="9" fillId="12" borderId="4" xfId="0" applyNumberFormat="1" applyFont="1" applyFill="1" applyBorder="1" applyAlignment="1" applyProtection="1">
      <protection locked="0"/>
    </xf>
    <xf numFmtId="0" fontId="13" fillId="0" borderId="4" xfId="0" applyFont="1" applyBorder="1" applyAlignment="1">
      <alignment wrapText="1"/>
    </xf>
    <xf numFmtId="164" fontId="5" fillId="0" borderId="14" xfId="8" applyNumberFormat="1" applyFont="1" applyFill="1" applyBorder="1" applyAlignment="1" applyProtection="1">
      <alignment horizontal="right" shrinkToFit="1"/>
    </xf>
    <xf numFmtId="164" fontId="18" fillId="0" borderId="1" xfId="0" applyNumberFormat="1" applyFont="1" applyBorder="1" applyAlignment="1" applyProtection="1">
      <alignment wrapText="1"/>
      <protection locked="0"/>
    </xf>
    <xf numFmtId="164" fontId="0" fillId="0" borderId="0" xfId="0" applyNumberFormat="1" applyAlignment="1" applyProtection="1">
      <alignment wrapText="1"/>
      <protection locked="0"/>
    </xf>
    <xf numFmtId="49" fontId="9" fillId="0" borderId="24" xfId="0" quotePrefix="1" applyNumberFormat="1" applyFont="1" applyFill="1" applyBorder="1" applyAlignment="1">
      <alignment horizontal="center" vertical="top" wrapText="1"/>
    </xf>
    <xf numFmtId="164" fontId="18" fillId="0" borderId="0" xfId="0" applyNumberFormat="1" applyFont="1" applyFill="1" applyProtection="1">
      <protection locked="0"/>
    </xf>
    <xf numFmtId="0" fontId="18" fillId="0" borderId="0" xfId="0" applyFont="1" applyFill="1" applyProtection="1">
      <protection locked="0"/>
    </xf>
    <xf numFmtId="1" fontId="8" fillId="0" borderId="14" xfId="7" applyNumberFormat="1" applyFont="1" applyFill="1" applyBorder="1" applyAlignment="1" applyProtection="1">
      <alignment horizontal="center" vertical="top" shrinkToFit="1"/>
    </xf>
    <xf numFmtId="49" fontId="11" fillId="0" borderId="1" xfId="0" quotePrefix="1" applyNumberFormat="1" applyFont="1" applyFill="1" applyBorder="1" applyAlignment="1">
      <alignment horizontal="center" vertical="top" wrapText="1"/>
    </xf>
    <xf numFmtId="164" fontId="24" fillId="0" borderId="0" xfId="0" applyNumberFormat="1" applyFont="1" applyProtection="1">
      <protection locked="0"/>
    </xf>
    <xf numFmtId="164" fontId="12" fillId="0" borderId="0" xfId="0" applyNumberFormat="1" applyFont="1" applyFill="1" applyProtection="1">
      <protection locked="0"/>
    </xf>
    <xf numFmtId="164" fontId="8" fillId="0" borderId="3" xfId="8" applyNumberFormat="1" applyFont="1" applyFill="1" applyBorder="1" applyAlignment="1" applyProtection="1">
      <alignment horizontal="right" shrinkToFit="1"/>
    </xf>
    <xf numFmtId="164" fontId="0" fillId="0" borderId="1" xfId="0" applyNumberFormat="1" applyBorder="1" applyProtection="1">
      <protection locked="0"/>
    </xf>
    <xf numFmtId="49" fontId="13" fillId="7" borderId="11" xfId="0" applyNumberFormat="1" applyFont="1" applyFill="1" applyBorder="1" applyAlignment="1">
      <alignment horizontal="center" vertical="top"/>
    </xf>
    <xf numFmtId="49" fontId="13" fillId="0" borderId="11" xfId="0" applyNumberFormat="1" applyFont="1" applyFill="1" applyBorder="1" applyAlignment="1">
      <alignment horizontal="center" vertical="top"/>
    </xf>
    <xf numFmtId="49" fontId="9" fillId="7" borderId="15" xfId="0" applyNumberFormat="1" applyFont="1" applyFill="1" applyBorder="1" applyAlignment="1">
      <alignment vertical="top" wrapText="1"/>
    </xf>
    <xf numFmtId="49" fontId="13" fillId="7" borderId="15" xfId="0" applyNumberFormat="1" applyFont="1" applyFill="1" applyBorder="1" applyAlignment="1">
      <alignment horizontal="center" vertical="top"/>
    </xf>
    <xf numFmtId="1" fontId="8" fillId="0" borderId="15" xfId="7" applyNumberFormat="1" applyFont="1" applyFill="1" applyBorder="1" applyAlignment="1" applyProtection="1">
      <alignment horizontal="center" vertical="top" shrinkToFit="1"/>
    </xf>
    <xf numFmtId="49" fontId="13" fillId="0" borderId="15" xfId="0" applyNumberFormat="1" applyFont="1" applyFill="1" applyBorder="1" applyAlignment="1">
      <alignment horizontal="center" vertical="top"/>
    </xf>
    <xf numFmtId="0" fontId="11" fillId="0" borderId="1" xfId="4" applyNumberFormat="1" applyFont="1" applyFill="1" applyProtection="1">
      <alignment horizontal="right"/>
    </xf>
    <xf numFmtId="164" fontId="22" fillId="0" borderId="0" xfId="0" applyNumberFormat="1" applyFont="1" applyFill="1" applyProtection="1">
      <protection locked="0"/>
    </xf>
    <xf numFmtId="164" fontId="26" fillId="0" borderId="0" xfId="0" applyNumberFormat="1" applyFont="1" applyProtection="1">
      <protection locked="0"/>
    </xf>
    <xf numFmtId="164" fontId="17" fillId="8" borderId="4" xfId="0" applyNumberFormat="1" applyFont="1" applyFill="1" applyBorder="1" applyAlignment="1" applyProtection="1">
      <protection locked="0"/>
    </xf>
    <xf numFmtId="164" fontId="11" fillId="14" borderId="4" xfId="0" applyNumberFormat="1" applyFont="1" applyFill="1" applyBorder="1" applyAlignment="1" applyProtection="1">
      <protection locked="0"/>
    </xf>
    <xf numFmtId="164" fontId="16" fillId="0" borderId="0" xfId="0" applyNumberFormat="1" applyFont="1" applyProtection="1">
      <protection locked="0"/>
    </xf>
    <xf numFmtId="164" fontId="11" fillId="15" borderId="4" xfId="0" applyNumberFormat="1" applyFont="1" applyFill="1" applyBorder="1" applyAlignment="1" applyProtection="1">
      <protection locked="0"/>
    </xf>
    <xf numFmtId="1" fontId="13" fillId="0" borderId="2" xfId="7" applyNumberFormat="1" applyFont="1" applyFill="1" applyAlignment="1" applyProtection="1">
      <alignment horizontal="center" vertical="top" shrinkToFit="1"/>
    </xf>
    <xf numFmtId="164" fontId="17" fillId="0" borderId="4" xfId="0" applyNumberFormat="1" applyFont="1" applyFill="1" applyBorder="1" applyAlignment="1" applyProtection="1">
      <protection locked="0"/>
    </xf>
    <xf numFmtId="0" fontId="7" fillId="0" borderId="1" xfId="1" applyNumberFormat="1" applyFont="1" applyFill="1" applyAlignment="1" applyProtection="1">
      <alignment horizontal="center" vertical="center" wrapText="1"/>
    </xf>
    <xf numFmtId="0" fontId="25" fillId="0" borderId="1" xfId="1" applyNumberFormat="1" applyFont="1" applyFill="1" applyAlignment="1" applyProtection="1">
      <alignment horizontal="center" vertical="center" wrapText="1"/>
    </xf>
    <xf numFmtId="0" fontId="7" fillId="0" borderId="1" xfId="3" applyNumberFormat="1" applyFont="1" applyFill="1" applyAlignment="1" applyProtection="1">
      <alignment horizontal="center" vertical="center" wrapText="1"/>
    </xf>
    <xf numFmtId="0" fontId="25" fillId="0" borderId="1" xfId="3" applyNumberFormat="1" applyFont="1" applyFill="1" applyAlignment="1" applyProtection="1">
      <alignment horizontal="center" vertical="center" wrapText="1"/>
    </xf>
  </cellXfs>
  <cellStyles count="31">
    <cellStyle name="br" xfId="16"/>
    <cellStyle name="br 2" xfId="30"/>
    <cellStyle name="col" xfId="15"/>
    <cellStyle name="col 2" xfId="29"/>
    <cellStyle name="style0" xfId="17"/>
    <cellStyle name="td" xfId="18"/>
    <cellStyle name="tr" xfId="14"/>
    <cellStyle name="tr 2" xfId="28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  <cellStyle name="Обычный 3" xfId="27"/>
    <cellStyle name="Обычный 4" xfId="26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46"/>
  <sheetViews>
    <sheetView showGridLines="0" tabSelected="1" view="pageBreakPreview" zoomScaleNormal="100" zoomScaleSheetLayoutView="100" workbookViewId="0">
      <pane ySplit="13" topLeftCell="A1531" activePane="bottomLeft" state="frozen"/>
      <selection pane="bottomLeft" activeCell="U13" sqref="U13"/>
    </sheetView>
  </sheetViews>
  <sheetFormatPr defaultRowHeight="15" outlineLevelRow="7" x14ac:dyDescent="0.25"/>
  <cols>
    <col min="1" max="1" width="49.85546875" style="228" customWidth="1"/>
    <col min="2" max="3" width="7.7109375" style="31" customWidth="1"/>
    <col min="4" max="4" width="13.42578125" style="183" customWidth="1"/>
    <col min="5" max="5" width="7.28515625" style="3" customWidth="1"/>
    <col min="6" max="6" width="11.7109375" style="3" hidden="1" customWidth="1"/>
    <col min="7" max="7" width="12.28515625" style="19" hidden="1" customWidth="1"/>
    <col min="8" max="8" width="12.85546875" style="1" hidden="1" customWidth="1"/>
    <col min="9" max="9" width="11.42578125" style="1" hidden="1" customWidth="1"/>
    <col min="10" max="10" width="12.7109375" style="24" hidden="1" customWidth="1"/>
    <col min="11" max="11" width="11.28515625" style="27" hidden="1" customWidth="1"/>
    <col min="12" max="12" width="12.28515625" style="157" customWidth="1"/>
    <col min="13" max="13" width="36.85546875" style="20" hidden="1" customWidth="1"/>
    <col min="14" max="14" width="12.28515625" style="20" hidden="1" customWidth="1"/>
    <col min="15" max="15" width="11.85546875" style="305" hidden="1" customWidth="1"/>
    <col min="16" max="16" width="0" style="1" hidden="1" customWidth="1"/>
    <col min="17" max="16384" width="9.140625" style="1"/>
  </cols>
  <sheetData>
    <row r="1" spans="1:15" x14ac:dyDescent="0.25">
      <c r="D1" s="19" t="s">
        <v>640</v>
      </c>
      <c r="E1" s="19"/>
      <c r="G1" s="19" t="s">
        <v>615</v>
      </c>
      <c r="K1" s="19" t="s">
        <v>640</v>
      </c>
    </row>
    <row r="2" spans="1:15" x14ac:dyDescent="0.25">
      <c r="D2" s="19" t="s">
        <v>522</v>
      </c>
      <c r="E2" s="19"/>
      <c r="G2" s="19" t="s">
        <v>522</v>
      </c>
      <c r="K2" s="19" t="s">
        <v>522</v>
      </c>
    </row>
    <row r="3" spans="1:15" x14ac:dyDescent="0.25">
      <c r="D3" s="19" t="s">
        <v>523</v>
      </c>
      <c r="E3" s="19"/>
      <c r="G3" s="19" t="s">
        <v>523</v>
      </c>
      <c r="K3" s="19" t="s">
        <v>523</v>
      </c>
    </row>
    <row r="4" spans="1:15" x14ac:dyDescent="0.25">
      <c r="D4" s="19" t="s">
        <v>524</v>
      </c>
      <c r="E4" s="19"/>
      <c r="G4" s="19" t="s">
        <v>524</v>
      </c>
      <c r="K4" s="19" t="s">
        <v>524</v>
      </c>
    </row>
    <row r="5" spans="1:15" x14ac:dyDescent="0.25">
      <c r="D5" s="19" t="s">
        <v>525</v>
      </c>
      <c r="E5" s="19"/>
      <c r="G5" s="19" t="s">
        <v>525</v>
      </c>
      <c r="K5" s="19" t="s">
        <v>525</v>
      </c>
    </row>
    <row r="6" spans="1:15" x14ac:dyDescent="0.25">
      <c r="D6" s="19" t="s">
        <v>526</v>
      </c>
      <c r="E6" s="19"/>
      <c r="G6" s="19" t="s">
        <v>526</v>
      </c>
      <c r="K6" s="19" t="s">
        <v>526</v>
      </c>
    </row>
    <row r="7" spans="1:15" x14ac:dyDescent="0.25">
      <c r="A7" s="229"/>
      <c r="B7" s="32"/>
      <c r="C7" s="32"/>
      <c r="D7" s="17" t="s">
        <v>1205</v>
      </c>
      <c r="E7" s="17"/>
      <c r="F7" s="7"/>
      <c r="G7" s="17" t="s">
        <v>619</v>
      </c>
      <c r="K7" s="17" t="s">
        <v>1205</v>
      </c>
    </row>
    <row r="8" spans="1:15" x14ac:dyDescent="0.25">
      <c r="A8" s="229"/>
      <c r="B8" s="32"/>
      <c r="C8" s="32"/>
      <c r="D8" s="184"/>
      <c r="E8" s="6"/>
      <c r="F8" s="7"/>
    </row>
    <row r="9" spans="1:15" ht="63.75" customHeight="1" x14ac:dyDescent="0.25">
      <c r="A9" s="328" t="s">
        <v>545</v>
      </c>
      <c r="B9" s="328"/>
      <c r="C9" s="328"/>
      <c r="D9" s="328"/>
      <c r="E9" s="328"/>
      <c r="F9" s="328"/>
      <c r="G9" s="328"/>
      <c r="H9" s="328"/>
      <c r="I9" s="328"/>
      <c r="J9" s="328"/>
      <c r="K9" s="328"/>
      <c r="L9" s="329"/>
    </row>
    <row r="10" spans="1:15" ht="42.75" customHeight="1" x14ac:dyDescent="0.25">
      <c r="A10" s="330" t="s">
        <v>527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1"/>
    </row>
    <row r="11" spans="1:15" ht="15.75" x14ac:dyDescent="0.25">
      <c r="A11" s="230"/>
      <c r="B11" s="33"/>
      <c r="C11" s="33"/>
      <c r="D11" s="33"/>
      <c r="E11" s="4"/>
      <c r="F11" s="4"/>
    </row>
    <row r="12" spans="1:15" x14ac:dyDescent="0.25">
      <c r="A12" s="231"/>
      <c r="B12" s="34"/>
      <c r="C12" s="34"/>
      <c r="D12" s="185"/>
      <c r="E12" s="5"/>
      <c r="F12" s="1"/>
      <c r="L12" s="319" t="s">
        <v>528</v>
      </c>
    </row>
    <row r="13" spans="1:15" ht="48" x14ac:dyDescent="0.25">
      <c r="A13" s="8" t="s">
        <v>529</v>
      </c>
      <c r="B13" s="8" t="s">
        <v>530</v>
      </c>
      <c r="C13" s="9" t="s">
        <v>531</v>
      </c>
      <c r="D13" s="8" t="s">
        <v>532</v>
      </c>
      <c r="E13" s="9" t="s">
        <v>533</v>
      </c>
      <c r="F13" s="14" t="s">
        <v>542</v>
      </c>
      <c r="G13" s="18" t="s">
        <v>543</v>
      </c>
      <c r="H13" s="15" t="s">
        <v>544</v>
      </c>
      <c r="I13" s="18" t="s">
        <v>543</v>
      </c>
      <c r="J13" s="15" t="s">
        <v>544</v>
      </c>
      <c r="K13" s="18" t="s">
        <v>543</v>
      </c>
      <c r="L13" s="15" t="s">
        <v>544</v>
      </c>
    </row>
    <row r="14" spans="1:15" ht="38.25" x14ac:dyDescent="0.25">
      <c r="A14" s="232" t="s">
        <v>0</v>
      </c>
      <c r="B14" s="35" t="s">
        <v>1</v>
      </c>
      <c r="C14" s="35"/>
      <c r="D14" s="35"/>
      <c r="E14" s="35"/>
      <c r="F14" s="77">
        <v>2337</v>
      </c>
      <c r="G14" s="78">
        <f>G15</f>
        <v>0</v>
      </c>
      <c r="H14" s="78">
        <f>F14+G14</f>
        <v>2337</v>
      </c>
      <c r="I14" s="78">
        <f>I15</f>
        <v>0</v>
      </c>
      <c r="J14" s="78">
        <f>H14+I14</f>
        <v>2337</v>
      </c>
      <c r="K14" s="78">
        <f>K15</f>
        <v>580</v>
      </c>
      <c r="L14" s="78">
        <f>J14+K14</f>
        <v>2917</v>
      </c>
      <c r="M14" s="1"/>
      <c r="N14" s="1"/>
      <c r="O14" s="1"/>
    </row>
    <row r="15" spans="1:15" outlineLevel="1" x14ac:dyDescent="0.25">
      <c r="A15" s="233" t="s">
        <v>2</v>
      </c>
      <c r="B15" s="36" t="s">
        <v>1</v>
      </c>
      <c r="C15" s="36" t="s">
        <v>3</v>
      </c>
      <c r="D15" s="36"/>
      <c r="E15" s="36"/>
      <c r="F15" s="79">
        <v>2337</v>
      </c>
      <c r="G15" s="23">
        <f>G16</f>
        <v>0</v>
      </c>
      <c r="H15" s="80">
        <f>F15+G15</f>
        <v>2337</v>
      </c>
      <c r="I15" s="23">
        <f>I16</f>
        <v>0</v>
      </c>
      <c r="J15" s="80">
        <f>H15+I15</f>
        <v>2337</v>
      </c>
      <c r="K15" s="23">
        <f>K16</f>
        <v>580</v>
      </c>
      <c r="L15" s="23">
        <f>J15+K15</f>
        <v>2917</v>
      </c>
      <c r="M15" s="1"/>
      <c r="N15" s="1"/>
      <c r="O15" s="1"/>
    </row>
    <row r="16" spans="1:15" ht="38.25" outlineLevel="2" x14ac:dyDescent="0.25">
      <c r="A16" s="233" t="s">
        <v>4</v>
      </c>
      <c r="B16" s="36" t="s">
        <v>1</v>
      </c>
      <c r="C16" s="36" t="s">
        <v>5</v>
      </c>
      <c r="D16" s="36"/>
      <c r="E16" s="36"/>
      <c r="F16" s="79">
        <v>2337</v>
      </c>
      <c r="G16" s="23">
        <f>G17</f>
        <v>0</v>
      </c>
      <c r="H16" s="80">
        <f t="shared" ref="H16:H21" si="0">F16+G16</f>
        <v>2337</v>
      </c>
      <c r="I16" s="23">
        <f>I17</f>
        <v>0</v>
      </c>
      <c r="J16" s="80">
        <f t="shared" ref="J16:J20" si="1">H16+I16</f>
        <v>2337</v>
      </c>
      <c r="K16" s="23">
        <f>K17</f>
        <v>580</v>
      </c>
      <c r="L16" s="23">
        <f t="shared" ref="L16:L21" si="2">J16+K16</f>
        <v>2917</v>
      </c>
      <c r="M16" s="1"/>
      <c r="N16" s="1"/>
      <c r="O16" s="1"/>
    </row>
    <row r="17" spans="1:15" outlineLevel="3" x14ac:dyDescent="0.25">
      <c r="A17" s="233" t="s">
        <v>6</v>
      </c>
      <c r="B17" s="36" t="s">
        <v>1</v>
      </c>
      <c r="C17" s="36" t="s">
        <v>5</v>
      </c>
      <c r="D17" s="36" t="s">
        <v>7</v>
      </c>
      <c r="E17" s="36"/>
      <c r="F17" s="79">
        <v>2337</v>
      </c>
      <c r="G17" s="23">
        <f>G18</f>
        <v>0</v>
      </c>
      <c r="H17" s="80">
        <f t="shared" si="0"/>
        <v>2337</v>
      </c>
      <c r="I17" s="23">
        <f>I18</f>
        <v>0</v>
      </c>
      <c r="J17" s="80">
        <f t="shared" si="1"/>
        <v>2337</v>
      </c>
      <c r="K17" s="23">
        <f>K18</f>
        <v>580</v>
      </c>
      <c r="L17" s="23">
        <f t="shared" si="2"/>
        <v>2917</v>
      </c>
      <c r="M17" s="1"/>
      <c r="N17" s="1"/>
      <c r="O17" s="1"/>
    </row>
    <row r="18" spans="1:15" ht="51" outlineLevel="6" x14ac:dyDescent="0.25">
      <c r="A18" s="233" t="s">
        <v>8</v>
      </c>
      <c r="B18" s="36" t="s">
        <v>1</v>
      </c>
      <c r="C18" s="36" t="s">
        <v>5</v>
      </c>
      <c r="D18" s="36" t="s">
        <v>9</v>
      </c>
      <c r="E18" s="36"/>
      <c r="F18" s="79">
        <v>2337</v>
      </c>
      <c r="G18" s="23">
        <f>G19+G20+G21</f>
        <v>0</v>
      </c>
      <c r="H18" s="80">
        <f t="shared" si="0"/>
        <v>2337</v>
      </c>
      <c r="I18" s="23">
        <f>I19+I20+I21</f>
        <v>0</v>
      </c>
      <c r="J18" s="80">
        <f t="shared" si="1"/>
        <v>2337</v>
      </c>
      <c r="K18" s="23">
        <f>K19+K20+K21</f>
        <v>580</v>
      </c>
      <c r="L18" s="23">
        <f t="shared" si="2"/>
        <v>2917</v>
      </c>
      <c r="M18" s="1"/>
      <c r="N18" s="1"/>
      <c r="O18" s="1"/>
    </row>
    <row r="19" spans="1:15" ht="25.5" outlineLevel="7" x14ac:dyDescent="0.25">
      <c r="A19" s="234" t="s">
        <v>10</v>
      </c>
      <c r="B19" s="37" t="s">
        <v>1</v>
      </c>
      <c r="C19" s="37" t="s">
        <v>5</v>
      </c>
      <c r="D19" s="37" t="s">
        <v>9</v>
      </c>
      <c r="E19" s="37" t="s">
        <v>11</v>
      </c>
      <c r="F19" s="79">
        <v>1668</v>
      </c>
      <c r="G19" s="26"/>
      <c r="H19" s="80">
        <f t="shared" si="0"/>
        <v>1668</v>
      </c>
      <c r="I19" s="26"/>
      <c r="J19" s="80">
        <f t="shared" si="1"/>
        <v>1668</v>
      </c>
      <c r="K19" s="323">
        <v>410</v>
      </c>
      <c r="L19" s="23">
        <f t="shared" si="2"/>
        <v>2078</v>
      </c>
      <c r="M19" s="20" t="s">
        <v>637</v>
      </c>
      <c r="O19" s="305">
        <f>L19+N19</f>
        <v>2078</v>
      </c>
    </row>
    <row r="20" spans="1:15" ht="51" outlineLevel="7" x14ac:dyDescent="0.25">
      <c r="A20" s="234" t="s">
        <v>12</v>
      </c>
      <c r="B20" s="37" t="s">
        <v>1</v>
      </c>
      <c r="C20" s="37" t="s">
        <v>5</v>
      </c>
      <c r="D20" s="37" t="s">
        <v>9</v>
      </c>
      <c r="E20" s="37" t="s">
        <v>13</v>
      </c>
      <c r="F20" s="79">
        <v>495</v>
      </c>
      <c r="G20" s="26"/>
      <c r="H20" s="80">
        <f t="shared" si="0"/>
        <v>495</v>
      </c>
      <c r="I20" s="26"/>
      <c r="J20" s="80">
        <f t="shared" si="1"/>
        <v>495</v>
      </c>
      <c r="K20" s="323">
        <v>170</v>
      </c>
      <c r="L20" s="23">
        <f t="shared" si="2"/>
        <v>665</v>
      </c>
      <c r="M20" s="20" t="s">
        <v>637</v>
      </c>
      <c r="O20" s="305">
        <f t="shared" ref="O20:O21" si="3">L20+N20</f>
        <v>665</v>
      </c>
    </row>
    <row r="21" spans="1:15" outlineLevel="7" x14ac:dyDescent="0.25">
      <c r="A21" s="234" t="s">
        <v>14</v>
      </c>
      <c r="B21" s="37" t="s">
        <v>1</v>
      </c>
      <c r="C21" s="37" t="s">
        <v>5</v>
      </c>
      <c r="D21" s="37" t="s">
        <v>9</v>
      </c>
      <c r="E21" s="37" t="s">
        <v>15</v>
      </c>
      <c r="F21" s="79">
        <v>174</v>
      </c>
      <c r="G21" s="26"/>
      <c r="H21" s="80">
        <f t="shared" si="0"/>
        <v>174</v>
      </c>
      <c r="I21" s="26"/>
      <c r="J21" s="80">
        <f t="shared" ref="J21" si="4">H21+I21</f>
        <v>174</v>
      </c>
      <c r="K21" s="26"/>
      <c r="L21" s="23">
        <f t="shared" si="2"/>
        <v>174</v>
      </c>
      <c r="O21" s="305">
        <f t="shared" si="3"/>
        <v>174</v>
      </c>
    </row>
    <row r="22" spans="1:15" ht="38.25" x14ac:dyDescent="0.25">
      <c r="A22" s="232" t="s">
        <v>16</v>
      </c>
      <c r="B22" s="35" t="s">
        <v>17</v>
      </c>
      <c r="C22" s="35"/>
      <c r="D22" s="35"/>
      <c r="E22" s="35"/>
      <c r="F22" s="77">
        <v>606302.51109000004</v>
      </c>
      <c r="G22" s="78">
        <f>G23+G151+G221+G506+G677+G690+G701+G706+G724+G769+G143</f>
        <v>-17.100000000002183</v>
      </c>
      <c r="H22" s="78">
        <f>F22+G22</f>
        <v>606285.41109000007</v>
      </c>
      <c r="I22" s="78">
        <f>I23+I151+I221+I506+I677+I690+I701+I706+I724+I769+I143</f>
        <v>85834.877210000006</v>
      </c>
      <c r="J22" s="78">
        <f>H22+I22</f>
        <v>692120.28830000013</v>
      </c>
      <c r="K22" s="78">
        <f>K23+K151+K221+K506+K677+K690+K701+K706+K724+K769+K143</f>
        <v>298237.89999999997</v>
      </c>
      <c r="L22" s="78">
        <f>J22+K22</f>
        <v>990358.18830000004</v>
      </c>
      <c r="M22" s="1"/>
      <c r="N22" s="1"/>
      <c r="O22" s="1"/>
    </row>
    <row r="23" spans="1:15" outlineLevel="1" x14ac:dyDescent="0.25">
      <c r="A23" s="233" t="s">
        <v>2</v>
      </c>
      <c r="B23" s="36" t="s">
        <v>17</v>
      </c>
      <c r="C23" s="36" t="s">
        <v>3</v>
      </c>
      <c r="D23" s="36"/>
      <c r="E23" s="36"/>
      <c r="F23" s="79">
        <v>245071.1</v>
      </c>
      <c r="G23" s="23">
        <f>G24+G32+G89+G93+G98</f>
        <v>-27097.200000000001</v>
      </c>
      <c r="H23" s="80">
        <f t="shared" ref="H23:H129" si="5">F23+G23</f>
        <v>217973.9</v>
      </c>
      <c r="I23" s="23">
        <f>I24+I32+I89+I93+I98</f>
        <v>53669.8</v>
      </c>
      <c r="J23" s="80">
        <f t="shared" ref="J23:J130" si="6">H23+I23</f>
        <v>271643.7</v>
      </c>
      <c r="K23" s="23">
        <f>K24+K32+K89+K93+K98</f>
        <v>9930.8999999999978</v>
      </c>
      <c r="L23" s="23">
        <f t="shared" ref="L23:L26" si="7">J23+K23</f>
        <v>281574.60000000003</v>
      </c>
      <c r="M23" s="1"/>
      <c r="N23" s="1"/>
      <c r="O23" s="1"/>
    </row>
    <row r="24" spans="1:15" ht="38.25" outlineLevel="2" x14ac:dyDescent="0.25">
      <c r="A24" s="233" t="s">
        <v>18</v>
      </c>
      <c r="B24" s="36" t="s">
        <v>17</v>
      </c>
      <c r="C24" s="36" t="s">
        <v>19</v>
      </c>
      <c r="D24" s="36"/>
      <c r="E24" s="36"/>
      <c r="F24" s="79">
        <v>3331</v>
      </c>
      <c r="G24" s="23">
        <f>G25</f>
        <v>0</v>
      </c>
      <c r="H24" s="80">
        <f t="shared" si="5"/>
        <v>3331</v>
      </c>
      <c r="I24" s="23">
        <f>I25</f>
        <v>0</v>
      </c>
      <c r="J24" s="80">
        <f t="shared" si="6"/>
        <v>3331</v>
      </c>
      <c r="K24" s="23">
        <f>K25</f>
        <v>2377.1999999999998</v>
      </c>
      <c r="L24" s="23">
        <f t="shared" si="7"/>
        <v>5708.2</v>
      </c>
      <c r="M24" s="1"/>
      <c r="N24" s="1"/>
      <c r="O24" s="1"/>
    </row>
    <row r="25" spans="1:15" outlineLevel="3" x14ac:dyDescent="0.25">
      <c r="A25" s="233" t="s">
        <v>6</v>
      </c>
      <c r="B25" s="36" t="s">
        <v>17</v>
      </c>
      <c r="C25" s="36" t="s">
        <v>19</v>
      </c>
      <c r="D25" s="36" t="s">
        <v>7</v>
      </c>
      <c r="E25" s="36"/>
      <c r="F25" s="79">
        <v>3331</v>
      </c>
      <c r="G25" s="23">
        <f>G29</f>
        <v>0</v>
      </c>
      <c r="H25" s="80">
        <f t="shared" si="5"/>
        <v>3331</v>
      </c>
      <c r="I25" s="23">
        <f>I29</f>
        <v>0</v>
      </c>
      <c r="J25" s="80">
        <f t="shared" si="6"/>
        <v>3331</v>
      </c>
      <c r="K25" s="23">
        <f>K29+K26</f>
        <v>2377.1999999999998</v>
      </c>
      <c r="L25" s="23">
        <f t="shared" si="7"/>
        <v>5708.2</v>
      </c>
      <c r="M25" s="1"/>
      <c r="N25" s="1"/>
      <c r="O25" s="1"/>
    </row>
    <row r="26" spans="1:15" outlineLevel="3" x14ac:dyDescent="0.25">
      <c r="A26" s="234" t="s">
        <v>773</v>
      </c>
      <c r="B26" s="36">
        <v>280</v>
      </c>
      <c r="C26" s="36" t="s">
        <v>19</v>
      </c>
      <c r="D26" s="36">
        <v>9900000310</v>
      </c>
      <c r="E26" s="36"/>
      <c r="F26" s="79"/>
      <c r="G26" s="23"/>
      <c r="H26" s="80"/>
      <c r="I26" s="23"/>
      <c r="J26" s="80"/>
      <c r="K26" s="23">
        <f>K27+K28</f>
        <v>77.199999999999989</v>
      </c>
      <c r="L26" s="23">
        <f t="shared" si="7"/>
        <v>77.199999999999989</v>
      </c>
      <c r="M26" s="1"/>
      <c r="N26" s="1"/>
      <c r="O26" s="1"/>
    </row>
    <row r="27" spans="1:15" ht="25.5" outlineLevel="3" x14ac:dyDescent="0.25">
      <c r="A27" s="234" t="s">
        <v>822</v>
      </c>
      <c r="B27" s="37">
        <v>280</v>
      </c>
      <c r="C27" s="37" t="s">
        <v>19</v>
      </c>
      <c r="D27" s="37">
        <v>9900000310</v>
      </c>
      <c r="E27" s="37">
        <v>121</v>
      </c>
      <c r="F27" s="79"/>
      <c r="G27" s="23"/>
      <c r="H27" s="80"/>
      <c r="I27" s="23"/>
      <c r="J27" s="112"/>
      <c r="K27" s="124">
        <v>59.3</v>
      </c>
      <c r="L27" s="23">
        <f>J27+K27</f>
        <v>59.3</v>
      </c>
      <c r="M27" s="1"/>
      <c r="O27" s="305">
        <f t="shared" ref="O27:O28" si="8">L27+N27</f>
        <v>59.3</v>
      </c>
    </row>
    <row r="28" spans="1:15" ht="51" outlineLevel="3" x14ac:dyDescent="0.25">
      <c r="A28" s="234" t="s">
        <v>831</v>
      </c>
      <c r="B28" s="37">
        <v>280</v>
      </c>
      <c r="C28" s="37" t="s">
        <v>19</v>
      </c>
      <c r="D28" s="37">
        <v>9900000310</v>
      </c>
      <c r="E28" s="37">
        <v>129</v>
      </c>
      <c r="F28" s="79"/>
      <c r="G28" s="23"/>
      <c r="H28" s="80"/>
      <c r="I28" s="23"/>
      <c r="J28" s="112"/>
      <c r="K28" s="124">
        <v>17.899999999999999</v>
      </c>
      <c r="L28" s="23">
        <f>J28+K28</f>
        <v>17.899999999999999</v>
      </c>
      <c r="M28" s="1"/>
      <c r="O28" s="305">
        <f t="shared" si="8"/>
        <v>17.899999999999999</v>
      </c>
    </row>
    <row r="29" spans="1:15" ht="38.25" outlineLevel="6" x14ac:dyDescent="0.25">
      <c r="A29" s="233" t="s">
        <v>20</v>
      </c>
      <c r="B29" s="36" t="s">
        <v>17</v>
      </c>
      <c r="C29" s="36" t="s">
        <v>19</v>
      </c>
      <c r="D29" s="36" t="s">
        <v>21</v>
      </c>
      <c r="E29" s="36"/>
      <c r="F29" s="79">
        <v>3331</v>
      </c>
      <c r="G29" s="23">
        <f>G30+G31</f>
        <v>0</v>
      </c>
      <c r="H29" s="80">
        <f t="shared" si="5"/>
        <v>3331</v>
      </c>
      <c r="I29" s="23">
        <f>I30+I31</f>
        <v>0</v>
      </c>
      <c r="J29" s="80">
        <f t="shared" si="6"/>
        <v>3331</v>
      </c>
      <c r="K29" s="23">
        <f>K30+K31</f>
        <v>2300</v>
      </c>
      <c r="L29" s="23">
        <f t="shared" ref="L29:L92" si="9">J29+K29</f>
        <v>5631</v>
      </c>
      <c r="M29" s="1"/>
      <c r="N29" s="1"/>
      <c r="O29" s="1"/>
    </row>
    <row r="30" spans="1:15" ht="25.5" outlineLevel="7" x14ac:dyDescent="0.25">
      <c r="A30" s="234" t="s">
        <v>10</v>
      </c>
      <c r="B30" s="37" t="s">
        <v>17</v>
      </c>
      <c r="C30" s="37" t="s">
        <v>19</v>
      </c>
      <c r="D30" s="37" t="s">
        <v>21</v>
      </c>
      <c r="E30" s="37" t="s">
        <v>11</v>
      </c>
      <c r="F30" s="79">
        <v>2560.6999999999998</v>
      </c>
      <c r="G30" s="26"/>
      <c r="H30" s="80">
        <f t="shared" si="5"/>
        <v>2560.6999999999998</v>
      </c>
      <c r="I30" s="26"/>
      <c r="J30" s="80">
        <f t="shared" si="6"/>
        <v>2560.6999999999998</v>
      </c>
      <c r="K30" s="323">
        <v>1650</v>
      </c>
      <c r="L30" s="23">
        <f t="shared" si="9"/>
        <v>4210.7</v>
      </c>
      <c r="M30" s="20" t="s">
        <v>637</v>
      </c>
      <c r="O30" s="305">
        <f t="shared" ref="O30:O31" si="10">L30+N30</f>
        <v>4210.7</v>
      </c>
    </row>
    <row r="31" spans="1:15" ht="51" outlineLevel="7" x14ac:dyDescent="0.25">
      <c r="A31" s="234" t="s">
        <v>12</v>
      </c>
      <c r="B31" s="37" t="s">
        <v>17</v>
      </c>
      <c r="C31" s="37" t="s">
        <v>19</v>
      </c>
      <c r="D31" s="37" t="s">
        <v>21</v>
      </c>
      <c r="E31" s="37" t="s">
        <v>13</v>
      </c>
      <c r="F31" s="79">
        <v>770.3</v>
      </c>
      <c r="G31" s="26"/>
      <c r="H31" s="80">
        <f t="shared" si="5"/>
        <v>770.3</v>
      </c>
      <c r="I31" s="26"/>
      <c r="J31" s="80">
        <f t="shared" si="6"/>
        <v>770.3</v>
      </c>
      <c r="K31" s="323">
        <v>650</v>
      </c>
      <c r="L31" s="23">
        <f t="shared" si="9"/>
        <v>1420.3</v>
      </c>
      <c r="M31" s="20" t="s">
        <v>637</v>
      </c>
      <c r="O31" s="305">
        <f t="shared" si="10"/>
        <v>1420.3</v>
      </c>
    </row>
    <row r="32" spans="1:15" ht="51" outlineLevel="2" x14ac:dyDescent="0.25">
      <c r="A32" s="233" t="s">
        <v>22</v>
      </c>
      <c r="B32" s="36" t="s">
        <v>17</v>
      </c>
      <c r="C32" s="36" t="s">
        <v>23</v>
      </c>
      <c r="D32" s="36"/>
      <c r="E32" s="36"/>
      <c r="F32" s="79">
        <v>152950.9</v>
      </c>
      <c r="G32" s="23">
        <f>G33+G48</f>
        <v>2875.8</v>
      </c>
      <c r="H32" s="80">
        <f t="shared" si="5"/>
        <v>155826.69999999998</v>
      </c>
      <c r="I32" s="23">
        <f>I33+I48+I44</f>
        <v>10410</v>
      </c>
      <c r="J32" s="80">
        <f t="shared" si="6"/>
        <v>166236.69999999998</v>
      </c>
      <c r="K32" s="23">
        <f>K33+K48+K44</f>
        <v>25619.1</v>
      </c>
      <c r="L32" s="23">
        <f t="shared" si="9"/>
        <v>191855.8</v>
      </c>
      <c r="M32" s="1"/>
      <c r="N32" s="1"/>
      <c r="O32" s="1"/>
    </row>
    <row r="33" spans="1:15" ht="38.25" outlineLevel="3" x14ac:dyDescent="0.25">
      <c r="A33" s="233" t="s">
        <v>24</v>
      </c>
      <c r="B33" s="36" t="s">
        <v>17</v>
      </c>
      <c r="C33" s="36" t="s">
        <v>23</v>
      </c>
      <c r="D33" s="36" t="s">
        <v>25</v>
      </c>
      <c r="E33" s="36"/>
      <c r="F33" s="79">
        <v>1920.1</v>
      </c>
      <c r="G33" s="23">
        <f>G34+G39</f>
        <v>108</v>
      </c>
      <c r="H33" s="80">
        <f t="shared" si="5"/>
        <v>2028.1</v>
      </c>
      <c r="I33" s="23">
        <f>I34+I39</f>
        <v>0</v>
      </c>
      <c r="J33" s="80">
        <f t="shared" si="6"/>
        <v>2028.1</v>
      </c>
      <c r="K33" s="23">
        <f>K34+K39</f>
        <v>0</v>
      </c>
      <c r="L33" s="23">
        <f t="shared" si="9"/>
        <v>2028.1</v>
      </c>
      <c r="M33" s="1"/>
      <c r="N33" s="1"/>
      <c r="O33" s="1"/>
    </row>
    <row r="34" spans="1:15" outlineLevel="4" x14ac:dyDescent="0.25">
      <c r="A34" s="233" t="s">
        <v>26</v>
      </c>
      <c r="B34" s="36" t="s">
        <v>17</v>
      </c>
      <c r="C34" s="36" t="s">
        <v>23</v>
      </c>
      <c r="D34" s="36" t="s">
        <v>27</v>
      </c>
      <c r="E34" s="36"/>
      <c r="F34" s="79">
        <v>1276.0999999999999</v>
      </c>
      <c r="G34" s="23">
        <f>G35</f>
        <v>60</v>
      </c>
      <c r="H34" s="80">
        <f t="shared" si="5"/>
        <v>1336.1</v>
      </c>
      <c r="I34" s="23">
        <f>I35</f>
        <v>0</v>
      </c>
      <c r="J34" s="80">
        <f t="shared" si="6"/>
        <v>1336.1</v>
      </c>
      <c r="K34" s="23">
        <f>K35</f>
        <v>0</v>
      </c>
      <c r="L34" s="23">
        <f t="shared" si="9"/>
        <v>1336.1</v>
      </c>
      <c r="M34" s="1"/>
      <c r="N34" s="1"/>
      <c r="O34" s="1"/>
    </row>
    <row r="35" spans="1:15" ht="25.5" outlineLevel="4" x14ac:dyDescent="0.25">
      <c r="A35" s="222" t="s">
        <v>641</v>
      </c>
      <c r="B35" s="38" t="s">
        <v>17</v>
      </c>
      <c r="C35" s="36" t="s">
        <v>23</v>
      </c>
      <c r="D35" s="52" t="s">
        <v>642</v>
      </c>
      <c r="E35" s="36"/>
      <c r="F35" s="79">
        <v>1276.0999999999999</v>
      </c>
      <c r="G35" s="23">
        <f>G36</f>
        <v>60</v>
      </c>
      <c r="H35" s="80">
        <f t="shared" si="5"/>
        <v>1336.1</v>
      </c>
      <c r="I35" s="23">
        <f>I36</f>
        <v>0</v>
      </c>
      <c r="J35" s="80">
        <f t="shared" si="6"/>
        <v>1336.1</v>
      </c>
      <c r="K35" s="23">
        <f>K36</f>
        <v>0</v>
      </c>
      <c r="L35" s="23">
        <f t="shared" si="9"/>
        <v>1336.1</v>
      </c>
      <c r="M35" s="1"/>
      <c r="N35" s="1"/>
      <c r="O35" s="1"/>
    </row>
    <row r="36" spans="1:15" ht="25.5" outlineLevel="6" x14ac:dyDescent="0.25">
      <c r="A36" s="233" t="s">
        <v>28</v>
      </c>
      <c r="B36" s="36" t="s">
        <v>17</v>
      </c>
      <c r="C36" s="36" t="s">
        <v>23</v>
      </c>
      <c r="D36" s="36" t="s">
        <v>29</v>
      </c>
      <c r="E36" s="36"/>
      <c r="F36" s="79">
        <v>1276.0999999999999</v>
      </c>
      <c r="G36" s="23">
        <f>G37+G38</f>
        <v>60</v>
      </c>
      <c r="H36" s="80">
        <f t="shared" si="5"/>
        <v>1336.1</v>
      </c>
      <c r="I36" s="23">
        <f>I37+I38</f>
        <v>0</v>
      </c>
      <c r="J36" s="80">
        <f t="shared" si="6"/>
        <v>1336.1</v>
      </c>
      <c r="K36" s="23">
        <f>K37+K38</f>
        <v>0</v>
      </c>
      <c r="L36" s="23">
        <f t="shared" si="9"/>
        <v>1336.1</v>
      </c>
      <c r="M36" s="1"/>
      <c r="N36" s="1"/>
      <c r="O36" s="1"/>
    </row>
    <row r="37" spans="1:15" ht="25.5" outlineLevel="7" x14ac:dyDescent="0.25">
      <c r="A37" s="234" t="s">
        <v>10</v>
      </c>
      <c r="B37" s="37" t="s">
        <v>17</v>
      </c>
      <c r="C37" s="37" t="s">
        <v>23</v>
      </c>
      <c r="D37" s="37" t="s">
        <v>29</v>
      </c>
      <c r="E37" s="37" t="s">
        <v>11</v>
      </c>
      <c r="F37" s="79">
        <v>980.1</v>
      </c>
      <c r="G37" s="25">
        <v>46</v>
      </c>
      <c r="H37" s="80">
        <f t="shared" si="5"/>
        <v>1026.0999999999999</v>
      </c>
      <c r="I37" s="26"/>
      <c r="J37" s="80">
        <f t="shared" si="6"/>
        <v>1026.0999999999999</v>
      </c>
      <c r="K37" s="26"/>
      <c r="L37" s="23">
        <f t="shared" si="9"/>
        <v>1026.0999999999999</v>
      </c>
      <c r="O37" s="305">
        <f t="shared" ref="O37:O38" si="11">L37+N37</f>
        <v>1026.0999999999999</v>
      </c>
    </row>
    <row r="38" spans="1:15" ht="51" outlineLevel="7" x14ac:dyDescent="0.25">
      <c r="A38" s="234" t="s">
        <v>12</v>
      </c>
      <c r="B38" s="37" t="s">
        <v>17</v>
      </c>
      <c r="C38" s="37" t="s">
        <v>23</v>
      </c>
      <c r="D38" s="37" t="s">
        <v>29</v>
      </c>
      <c r="E38" s="37" t="s">
        <v>13</v>
      </c>
      <c r="F38" s="79">
        <v>296</v>
      </c>
      <c r="G38" s="25">
        <v>14</v>
      </c>
      <c r="H38" s="80">
        <f t="shared" si="5"/>
        <v>310</v>
      </c>
      <c r="I38" s="26"/>
      <c r="J38" s="80">
        <f t="shared" si="6"/>
        <v>310</v>
      </c>
      <c r="K38" s="26"/>
      <c r="L38" s="23">
        <f t="shared" si="9"/>
        <v>310</v>
      </c>
      <c r="O38" s="305">
        <f t="shared" si="11"/>
        <v>310</v>
      </c>
    </row>
    <row r="39" spans="1:15" outlineLevel="4" x14ac:dyDescent="0.25">
      <c r="A39" s="233" t="s">
        <v>30</v>
      </c>
      <c r="B39" s="36" t="s">
        <v>17</v>
      </c>
      <c r="C39" s="36" t="s">
        <v>23</v>
      </c>
      <c r="D39" s="36" t="s">
        <v>31</v>
      </c>
      <c r="E39" s="36"/>
      <c r="F39" s="79">
        <v>644</v>
      </c>
      <c r="G39" s="23">
        <f>G40</f>
        <v>48</v>
      </c>
      <c r="H39" s="80">
        <f t="shared" si="5"/>
        <v>692</v>
      </c>
      <c r="I39" s="23">
        <f>I40</f>
        <v>0</v>
      </c>
      <c r="J39" s="80">
        <f t="shared" si="6"/>
        <v>692</v>
      </c>
      <c r="K39" s="23">
        <f>K40</f>
        <v>0</v>
      </c>
      <c r="L39" s="23">
        <f t="shared" si="9"/>
        <v>692</v>
      </c>
      <c r="M39" s="1"/>
      <c r="N39" s="1"/>
      <c r="O39" s="1"/>
    </row>
    <row r="40" spans="1:15" ht="25.5" outlineLevel="4" x14ac:dyDescent="0.25">
      <c r="A40" s="222" t="s">
        <v>643</v>
      </c>
      <c r="B40" s="38" t="s">
        <v>17</v>
      </c>
      <c r="C40" s="36" t="s">
        <v>23</v>
      </c>
      <c r="D40" s="52" t="s">
        <v>644</v>
      </c>
      <c r="E40" s="36"/>
      <c r="F40" s="79">
        <v>644</v>
      </c>
      <c r="G40" s="23">
        <f>G41</f>
        <v>48</v>
      </c>
      <c r="H40" s="80">
        <f t="shared" si="5"/>
        <v>692</v>
      </c>
      <c r="I40" s="23">
        <f>I41</f>
        <v>0</v>
      </c>
      <c r="J40" s="80">
        <f t="shared" si="6"/>
        <v>692</v>
      </c>
      <c r="K40" s="23">
        <f>K41</f>
        <v>0</v>
      </c>
      <c r="L40" s="23">
        <f t="shared" si="9"/>
        <v>692</v>
      </c>
      <c r="M40" s="1"/>
      <c r="N40" s="1"/>
      <c r="O40" s="1"/>
    </row>
    <row r="41" spans="1:15" ht="102" outlineLevel="6" x14ac:dyDescent="0.25">
      <c r="A41" s="233" t="s">
        <v>32</v>
      </c>
      <c r="B41" s="36" t="s">
        <v>17</v>
      </c>
      <c r="C41" s="36" t="s">
        <v>23</v>
      </c>
      <c r="D41" s="36" t="s">
        <v>33</v>
      </c>
      <c r="E41" s="36"/>
      <c r="F41" s="79">
        <v>644</v>
      </c>
      <c r="G41" s="23">
        <f>G42+G43</f>
        <v>48</v>
      </c>
      <c r="H41" s="80">
        <f t="shared" si="5"/>
        <v>692</v>
      </c>
      <c r="I41" s="23">
        <f>I42+I43</f>
        <v>0</v>
      </c>
      <c r="J41" s="80">
        <f t="shared" si="6"/>
        <v>692</v>
      </c>
      <c r="K41" s="23">
        <f>K42+K43</f>
        <v>0</v>
      </c>
      <c r="L41" s="23">
        <f t="shared" si="9"/>
        <v>692</v>
      </c>
      <c r="M41" s="1"/>
      <c r="N41" s="1"/>
      <c r="O41" s="1"/>
    </row>
    <row r="42" spans="1:15" ht="25.5" outlineLevel="7" x14ac:dyDescent="0.25">
      <c r="A42" s="234" t="s">
        <v>10</v>
      </c>
      <c r="B42" s="37" t="s">
        <v>17</v>
      </c>
      <c r="C42" s="37" t="s">
        <v>23</v>
      </c>
      <c r="D42" s="37" t="s">
        <v>33</v>
      </c>
      <c r="E42" s="37" t="s">
        <v>11</v>
      </c>
      <c r="F42" s="79">
        <v>494.6</v>
      </c>
      <c r="G42" s="25">
        <v>37</v>
      </c>
      <c r="H42" s="80">
        <f t="shared" si="5"/>
        <v>531.6</v>
      </c>
      <c r="I42" s="26"/>
      <c r="J42" s="80">
        <f t="shared" si="6"/>
        <v>531.6</v>
      </c>
      <c r="K42" s="26"/>
      <c r="L42" s="23">
        <f t="shared" si="9"/>
        <v>531.6</v>
      </c>
      <c r="O42" s="305">
        <f t="shared" ref="O42:O43" si="12">L42+N42</f>
        <v>531.6</v>
      </c>
    </row>
    <row r="43" spans="1:15" ht="51" outlineLevel="7" x14ac:dyDescent="0.25">
      <c r="A43" s="234" t="s">
        <v>12</v>
      </c>
      <c r="B43" s="37" t="s">
        <v>17</v>
      </c>
      <c r="C43" s="37" t="s">
        <v>23</v>
      </c>
      <c r="D43" s="37" t="s">
        <v>33</v>
      </c>
      <c r="E43" s="37" t="s">
        <v>13</v>
      </c>
      <c r="F43" s="79">
        <v>149.4</v>
      </c>
      <c r="G43" s="25">
        <v>11</v>
      </c>
      <c r="H43" s="80">
        <f t="shared" si="5"/>
        <v>160.4</v>
      </c>
      <c r="I43" s="26"/>
      <c r="J43" s="80">
        <f t="shared" si="6"/>
        <v>160.4</v>
      </c>
      <c r="K43" s="26"/>
      <c r="L43" s="23">
        <f t="shared" si="9"/>
        <v>160.4</v>
      </c>
      <c r="O43" s="305">
        <f t="shared" si="12"/>
        <v>160.4</v>
      </c>
    </row>
    <row r="44" spans="1:15" ht="25.5" outlineLevel="7" x14ac:dyDescent="0.25">
      <c r="A44" s="222" t="s">
        <v>764</v>
      </c>
      <c r="B44" s="38" t="s">
        <v>17</v>
      </c>
      <c r="C44" s="36" t="s">
        <v>23</v>
      </c>
      <c r="D44" s="60" t="s">
        <v>70</v>
      </c>
      <c r="E44" s="37"/>
      <c r="F44" s="79"/>
      <c r="G44" s="25"/>
      <c r="H44" s="80"/>
      <c r="I44" s="23">
        <f>I45</f>
        <v>120</v>
      </c>
      <c r="J44" s="80">
        <f t="shared" si="6"/>
        <v>120</v>
      </c>
      <c r="K44" s="23">
        <f>K45</f>
        <v>160</v>
      </c>
      <c r="L44" s="23">
        <f t="shared" si="9"/>
        <v>280</v>
      </c>
      <c r="N44" s="1"/>
      <c r="O44" s="1"/>
    </row>
    <row r="45" spans="1:15" ht="38.25" outlineLevel="7" x14ac:dyDescent="0.25">
      <c r="A45" s="222" t="s">
        <v>710</v>
      </c>
      <c r="B45" s="38" t="s">
        <v>17</v>
      </c>
      <c r="C45" s="36" t="s">
        <v>23</v>
      </c>
      <c r="D45" s="60" t="s">
        <v>711</v>
      </c>
      <c r="E45" s="37"/>
      <c r="F45" s="79"/>
      <c r="G45" s="25"/>
      <c r="H45" s="80"/>
      <c r="I45" s="23">
        <f>I46</f>
        <v>120</v>
      </c>
      <c r="J45" s="80">
        <f t="shared" si="6"/>
        <v>120</v>
      </c>
      <c r="K45" s="23">
        <f>K46</f>
        <v>160</v>
      </c>
      <c r="L45" s="23">
        <f t="shared" si="9"/>
        <v>280</v>
      </c>
      <c r="N45" s="1"/>
      <c r="O45" s="1"/>
    </row>
    <row r="46" spans="1:15" ht="25.5" outlineLevel="7" x14ac:dyDescent="0.25">
      <c r="A46" s="222" t="s">
        <v>765</v>
      </c>
      <c r="B46" s="38" t="s">
        <v>17</v>
      </c>
      <c r="C46" s="36" t="s">
        <v>23</v>
      </c>
      <c r="D46" s="60" t="s">
        <v>766</v>
      </c>
      <c r="E46" s="37"/>
      <c r="F46" s="79"/>
      <c r="G46" s="25"/>
      <c r="H46" s="80"/>
      <c r="I46" s="23">
        <f>I47</f>
        <v>120</v>
      </c>
      <c r="J46" s="80">
        <f t="shared" si="6"/>
        <v>120</v>
      </c>
      <c r="K46" s="23">
        <f>K47</f>
        <v>160</v>
      </c>
      <c r="L46" s="23">
        <f t="shared" si="9"/>
        <v>280</v>
      </c>
      <c r="N46" s="1"/>
      <c r="O46" s="1"/>
    </row>
    <row r="47" spans="1:15" outlineLevel="7" x14ac:dyDescent="0.25">
      <c r="A47" s="216" t="s">
        <v>548</v>
      </c>
      <c r="B47" s="45" t="s">
        <v>17</v>
      </c>
      <c r="C47" s="37" t="s">
        <v>23</v>
      </c>
      <c r="D47" s="105" t="s">
        <v>766</v>
      </c>
      <c r="E47" s="37">
        <v>244</v>
      </c>
      <c r="F47" s="79"/>
      <c r="G47" s="25"/>
      <c r="H47" s="80"/>
      <c r="I47" s="111">
        <v>120</v>
      </c>
      <c r="J47" s="112">
        <f t="shared" si="6"/>
        <v>120</v>
      </c>
      <c r="K47" s="26">
        <v>160</v>
      </c>
      <c r="L47" s="23">
        <f t="shared" si="9"/>
        <v>280</v>
      </c>
      <c r="N47" s="20">
        <v>160</v>
      </c>
      <c r="O47" s="305">
        <f>L47+N47</f>
        <v>440</v>
      </c>
    </row>
    <row r="48" spans="1:15" ht="38.25" outlineLevel="3" x14ac:dyDescent="0.25">
      <c r="A48" s="233" t="s">
        <v>34</v>
      </c>
      <c r="B48" s="36" t="s">
        <v>17</v>
      </c>
      <c r="C48" s="36" t="s">
        <v>23</v>
      </c>
      <c r="D48" s="36" t="s">
        <v>35</v>
      </c>
      <c r="E48" s="36"/>
      <c r="F48" s="79">
        <v>151030.79999999999</v>
      </c>
      <c r="G48" s="23">
        <f>G49</f>
        <v>2767.8</v>
      </c>
      <c r="H48" s="80">
        <f t="shared" si="5"/>
        <v>153798.59999999998</v>
      </c>
      <c r="I48" s="23">
        <f>I49</f>
        <v>10290</v>
      </c>
      <c r="J48" s="80">
        <f t="shared" si="6"/>
        <v>164088.59999999998</v>
      </c>
      <c r="K48" s="23">
        <f>K49</f>
        <v>25459.1</v>
      </c>
      <c r="L48" s="23">
        <f t="shared" si="9"/>
        <v>189547.69999999998</v>
      </c>
      <c r="M48" s="1"/>
      <c r="N48" s="1"/>
      <c r="O48" s="1"/>
    </row>
    <row r="49" spans="1:15" ht="25.5" outlineLevel="4" x14ac:dyDescent="0.25">
      <c r="A49" s="233" t="s">
        <v>36</v>
      </c>
      <c r="B49" s="36" t="s">
        <v>17</v>
      </c>
      <c r="C49" s="36" t="s">
        <v>23</v>
      </c>
      <c r="D49" s="36" t="s">
        <v>37</v>
      </c>
      <c r="E49" s="36"/>
      <c r="F49" s="79">
        <v>151030.79999999999</v>
      </c>
      <c r="G49" s="23">
        <f>G50+G84</f>
        <v>2767.8</v>
      </c>
      <c r="H49" s="80">
        <f t="shared" si="5"/>
        <v>153798.59999999998</v>
      </c>
      <c r="I49" s="23">
        <f>I50+I84</f>
        <v>10290</v>
      </c>
      <c r="J49" s="80">
        <f t="shared" si="6"/>
        <v>164088.59999999998</v>
      </c>
      <c r="K49" s="23">
        <f>K50+K84</f>
        <v>25459.1</v>
      </c>
      <c r="L49" s="23">
        <f t="shared" si="9"/>
        <v>189547.69999999998</v>
      </c>
      <c r="M49" s="1"/>
      <c r="N49" s="1"/>
      <c r="O49" s="1"/>
    </row>
    <row r="50" spans="1:15" outlineLevel="4" x14ac:dyDescent="0.25">
      <c r="A50" s="222" t="s">
        <v>645</v>
      </c>
      <c r="B50" s="38" t="s">
        <v>17</v>
      </c>
      <c r="C50" s="36" t="s">
        <v>23</v>
      </c>
      <c r="D50" s="52" t="s">
        <v>646</v>
      </c>
      <c r="E50" s="36"/>
      <c r="F50" s="79">
        <v>151030.79999999999</v>
      </c>
      <c r="G50" s="23">
        <f>G55+G65+G74+G77+G80+G82</f>
        <v>0</v>
      </c>
      <c r="H50" s="80">
        <f t="shared" si="5"/>
        <v>151030.79999999999</v>
      </c>
      <c r="I50" s="23">
        <f>I55+I65+I74+I77+I80+I82</f>
        <v>10290</v>
      </c>
      <c r="J50" s="80">
        <f t="shared" si="6"/>
        <v>161320.79999999999</v>
      </c>
      <c r="K50" s="23">
        <f>K51+K55+K65+K74+K77+K80+K82</f>
        <v>25459.1</v>
      </c>
      <c r="L50" s="23">
        <f t="shared" si="9"/>
        <v>186779.9</v>
      </c>
      <c r="M50" s="1"/>
      <c r="N50" s="1"/>
      <c r="O50" s="1"/>
    </row>
    <row r="51" spans="1:15" outlineLevel="4" x14ac:dyDescent="0.25">
      <c r="A51" s="222" t="s">
        <v>773</v>
      </c>
      <c r="B51" s="38" t="s">
        <v>17</v>
      </c>
      <c r="C51" s="36" t="s">
        <v>23</v>
      </c>
      <c r="D51" s="52" t="s">
        <v>786</v>
      </c>
      <c r="E51" s="36"/>
      <c r="F51" s="79"/>
      <c r="G51" s="23"/>
      <c r="H51" s="80"/>
      <c r="I51" s="23"/>
      <c r="J51" s="80">
        <f t="shared" si="6"/>
        <v>0</v>
      </c>
      <c r="K51" s="23">
        <f>K52+K53+K54</f>
        <v>2255.1</v>
      </c>
      <c r="L51" s="23">
        <f t="shared" si="9"/>
        <v>2255.1</v>
      </c>
      <c r="M51" s="1"/>
      <c r="N51" s="1"/>
      <c r="O51" s="1"/>
    </row>
    <row r="52" spans="1:15" ht="25.5" outlineLevel="4" x14ac:dyDescent="0.25">
      <c r="A52" s="216" t="s">
        <v>798</v>
      </c>
      <c r="B52" s="45" t="s">
        <v>17</v>
      </c>
      <c r="C52" s="37" t="s">
        <v>23</v>
      </c>
      <c r="D52" s="56" t="s">
        <v>786</v>
      </c>
      <c r="E52" s="37">
        <v>121</v>
      </c>
      <c r="F52" s="79"/>
      <c r="G52" s="23"/>
      <c r="H52" s="80"/>
      <c r="I52" s="23"/>
      <c r="J52" s="112"/>
      <c r="K52" s="124">
        <v>1825.7</v>
      </c>
      <c r="L52" s="23">
        <f t="shared" si="9"/>
        <v>1825.7</v>
      </c>
      <c r="M52" s="1"/>
      <c r="O52" s="305">
        <f t="shared" ref="O52:O54" si="13">L52+N52</f>
        <v>1825.7</v>
      </c>
    </row>
    <row r="53" spans="1:15" ht="51" outlineLevel="4" x14ac:dyDescent="0.25">
      <c r="A53" s="235" t="s">
        <v>12</v>
      </c>
      <c r="B53" s="45" t="s">
        <v>17</v>
      </c>
      <c r="C53" s="37" t="s">
        <v>23</v>
      </c>
      <c r="D53" s="56" t="s">
        <v>786</v>
      </c>
      <c r="E53" s="133">
        <v>129</v>
      </c>
      <c r="F53" s="84"/>
      <c r="G53" s="23"/>
      <c r="H53" s="80"/>
      <c r="I53" s="23"/>
      <c r="J53" s="112"/>
      <c r="K53" s="124">
        <v>257.39999999999998</v>
      </c>
      <c r="L53" s="23">
        <f t="shared" si="9"/>
        <v>257.39999999999998</v>
      </c>
      <c r="M53" s="1"/>
      <c r="O53" s="305">
        <f t="shared" si="13"/>
        <v>257.39999999999998</v>
      </c>
    </row>
    <row r="54" spans="1:15" ht="25.5" outlineLevel="7" x14ac:dyDescent="0.25">
      <c r="A54" s="216" t="s">
        <v>833</v>
      </c>
      <c r="B54" s="45" t="s">
        <v>17</v>
      </c>
      <c r="C54" s="37" t="s">
        <v>23</v>
      </c>
      <c r="D54" s="56" t="s">
        <v>786</v>
      </c>
      <c r="E54" s="142">
        <v>242</v>
      </c>
      <c r="F54" s="86"/>
      <c r="G54" s="23"/>
      <c r="H54" s="80"/>
      <c r="I54" s="23"/>
      <c r="J54" s="80"/>
      <c r="K54" s="124">
        <v>172</v>
      </c>
      <c r="L54" s="23">
        <f t="shared" si="9"/>
        <v>172</v>
      </c>
      <c r="M54" s="1"/>
      <c r="O54" s="305">
        <f t="shared" si="13"/>
        <v>172</v>
      </c>
    </row>
    <row r="55" spans="1:15" outlineLevel="6" x14ac:dyDescent="0.25">
      <c r="A55" s="236" t="s">
        <v>38</v>
      </c>
      <c r="B55" s="36" t="s">
        <v>17</v>
      </c>
      <c r="C55" s="36" t="s">
        <v>23</v>
      </c>
      <c r="D55" s="41" t="s">
        <v>39</v>
      </c>
      <c r="E55" s="36"/>
      <c r="F55" s="87">
        <v>65600.5</v>
      </c>
      <c r="G55" s="23">
        <f>G56+G57+G58+G59+G60+G61+G62+G63+G64</f>
        <v>0</v>
      </c>
      <c r="H55" s="80">
        <f t="shared" si="5"/>
        <v>65600.5</v>
      </c>
      <c r="I55" s="23">
        <f>I56+I57+I58+I59+I60+I61+I62+I63+I64</f>
        <v>100</v>
      </c>
      <c r="J55" s="80">
        <f t="shared" si="6"/>
        <v>65700.5</v>
      </c>
      <c r="K55" s="23">
        <f>K56+K57+K58+K59+K60+K61+K62+K63+K64</f>
        <v>4536.0999999999985</v>
      </c>
      <c r="L55" s="23">
        <f t="shared" si="9"/>
        <v>70236.600000000006</v>
      </c>
      <c r="M55" s="1"/>
      <c r="N55" s="1"/>
      <c r="O55" s="1"/>
    </row>
    <row r="56" spans="1:15" ht="25.5" outlineLevel="7" x14ac:dyDescent="0.25">
      <c r="A56" s="234" t="s">
        <v>10</v>
      </c>
      <c r="B56" s="37" t="s">
        <v>17</v>
      </c>
      <c r="C56" s="37" t="s">
        <v>23</v>
      </c>
      <c r="D56" s="37" t="s">
        <v>39</v>
      </c>
      <c r="E56" s="37" t="s">
        <v>11</v>
      </c>
      <c r="F56" s="79">
        <v>32135.200000000001</v>
      </c>
      <c r="G56" s="26"/>
      <c r="H56" s="80">
        <f t="shared" si="5"/>
        <v>32135.200000000001</v>
      </c>
      <c r="I56" s="26"/>
      <c r="J56" s="80">
        <f t="shared" si="6"/>
        <v>32135.200000000001</v>
      </c>
      <c r="K56" s="323">
        <v>14500</v>
      </c>
      <c r="L56" s="23">
        <f t="shared" si="9"/>
        <v>46635.199999999997</v>
      </c>
      <c r="M56" s="20" t="s">
        <v>637</v>
      </c>
      <c r="O56" s="305">
        <f t="shared" ref="O56:O64" si="14">L56+N56</f>
        <v>46635.199999999997</v>
      </c>
    </row>
    <row r="57" spans="1:15" ht="38.25" outlineLevel="7" x14ac:dyDescent="0.25">
      <c r="A57" s="234" t="s">
        <v>40</v>
      </c>
      <c r="B57" s="37" t="s">
        <v>17</v>
      </c>
      <c r="C57" s="37" t="s">
        <v>23</v>
      </c>
      <c r="D57" s="37" t="s">
        <v>39</v>
      </c>
      <c r="E57" s="37" t="s">
        <v>41</v>
      </c>
      <c r="F57" s="79">
        <v>163</v>
      </c>
      <c r="G57" s="26"/>
      <c r="H57" s="80">
        <f t="shared" si="5"/>
        <v>163</v>
      </c>
      <c r="I57" s="26"/>
      <c r="J57" s="80">
        <f t="shared" si="6"/>
        <v>163</v>
      </c>
      <c r="K57" s="26">
        <v>25.1</v>
      </c>
      <c r="L57" s="23">
        <f t="shared" si="9"/>
        <v>188.1</v>
      </c>
      <c r="N57" s="20">
        <v>25.1</v>
      </c>
      <c r="O57" s="305">
        <f t="shared" si="14"/>
        <v>213.2</v>
      </c>
    </row>
    <row r="58" spans="1:15" ht="51" outlineLevel="7" x14ac:dyDescent="0.25">
      <c r="A58" s="234" t="s">
        <v>12</v>
      </c>
      <c r="B58" s="37" t="s">
        <v>17</v>
      </c>
      <c r="C58" s="37" t="s">
        <v>23</v>
      </c>
      <c r="D58" s="37" t="s">
        <v>39</v>
      </c>
      <c r="E58" s="37" t="s">
        <v>13</v>
      </c>
      <c r="F58" s="79">
        <v>9584</v>
      </c>
      <c r="G58" s="26"/>
      <c r="H58" s="80">
        <f t="shared" si="5"/>
        <v>9584</v>
      </c>
      <c r="I58" s="26"/>
      <c r="J58" s="80">
        <f t="shared" si="6"/>
        <v>9584</v>
      </c>
      <c r="K58" s="323">
        <v>4595.2</v>
      </c>
      <c r="L58" s="23">
        <f t="shared" si="9"/>
        <v>14179.2</v>
      </c>
      <c r="M58" s="20" t="s">
        <v>637</v>
      </c>
      <c r="O58" s="305">
        <f t="shared" si="14"/>
        <v>14179.2</v>
      </c>
    </row>
    <row r="59" spans="1:15" ht="25.5" outlineLevel="7" x14ac:dyDescent="0.25">
      <c r="A59" s="234" t="s">
        <v>42</v>
      </c>
      <c r="B59" s="37" t="s">
        <v>17</v>
      </c>
      <c r="C59" s="37" t="s">
        <v>23</v>
      </c>
      <c r="D59" s="37" t="s">
        <v>39</v>
      </c>
      <c r="E59" s="37" t="s">
        <v>43</v>
      </c>
      <c r="F59" s="79">
        <v>1094.3</v>
      </c>
      <c r="G59" s="26"/>
      <c r="H59" s="80">
        <f t="shared" si="5"/>
        <v>1094.3</v>
      </c>
      <c r="I59" s="111">
        <v>30</v>
      </c>
      <c r="J59" s="112">
        <f t="shared" si="6"/>
        <v>1124.3</v>
      </c>
      <c r="K59" s="26">
        <v>180</v>
      </c>
      <c r="L59" s="23">
        <f t="shared" si="9"/>
        <v>1304.3</v>
      </c>
      <c r="N59" s="20">
        <v>180</v>
      </c>
      <c r="O59" s="305">
        <f t="shared" si="14"/>
        <v>1484.3</v>
      </c>
    </row>
    <row r="60" spans="1:15" outlineLevel="7" x14ac:dyDescent="0.25">
      <c r="A60" s="216" t="s">
        <v>548</v>
      </c>
      <c r="B60" s="37" t="s">
        <v>17</v>
      </c>
      <c r="C60" s="37" t="s">
        <v>23</v>
      </c>
      <c r="D60" s="37" t="s">
        <v>39</v>
      </c>
      <c r="E60" s="37" t="s">
        <v>44</v>
      </c>
      <c r="F60" s="79">
        <v>17827.2</v>
      </c>
      <c r="G60" s="81"/>
      <c r="H60" s="80">
        <f t="shared" si="5"/>
        <v>17827.2</v>
      </c>
      <c r="I60" s="111">
        <v>70</v>
      </c>
      <c r="J60" s="80">
        <f t="shared" si="6"/>
        <v>17897.2</v>
      </c>
      <c r="K60" s="82">
        <f>400-14525.1-77.7+1200+38.6</f>
        <v>-12964.2</v>
      </c>
      <c r="L60" s="23">
        <f t="shared" si="9"/>
        <v>4933</v>
      </c>
      <c r="M60" s="123" t="s">
        <v>1214</v>
      </c>
      <c r="N60" s="158">
        <v>-14525.1</v>
      </c>
      <c r="O60" s="305">
        <f t="shared" si="14"/>
        <v>-9592.1</v>
      </c>
    </row>
    <row r="61" spans="1:15" outlineLevel="7" x14ac:dyDescent="0.25">
      <c r="A61" s="234" t="s">
        <v>45</v>
      </c>
      <c r="B61" s="37" t="s">
        <v>17</v>
      </c>
      <c r="C61" s="37" t="s">
        <v>23</v>
      </c>
      <c r="D61" s="37" t="s">
        <v>39</v>
      </c>
      <c r="E61" s="37" t="s">
        <v>46</v>
      </c>
      <c r="F61" s="79">
        <v>2521.9</v>
      </c>
      <c r="G61" s="26"/>
      <c r="H61" s="80">
        <f t="shared" si="5"/>
        <v>2521.9</v>
      </c>
      <c r="I61" s="26"/>
      <c r="J61" s="80">
        <f t="shared" si="6"/>
        <v>2521.9</v>
      </c>
      <c r="K61" s="26"/>
      <c r="L61" s="23">
        <f t="shared" si="9"/>
        <v>2521.9</v>
      </c>
      <c r="O61" s="305">
        <f t="shared" si="14"/>
        <v>2521.9</v>
      </c>
    </row>
    <row r="62" spans="1:15" ht="51" outlineLevel="7" x14ac:dyDescent="0.25">
      <c r="A62" s="234" t="s">
        <v>47</v>
      </c>
      <c r="B62" s="37" t="s">
        <v>17</v>
      </c>
      <c r="C62" s="37" t="s">
        <v>23</v>
      </c>
      <c r="D62" s="37" t="s">
        <v>39</v>
      </c>
      <c r="E62" s="37" t="s">
        <v>48</v>
      </c>
      <c r="F62" s="79">
        <v>1800</v>
      </c>
      <c r="G62" s="26"/>
      <c r="H62" s="80">
        <f t="shared" si="5"/>
        <v>1800</v>
      </c>
      <c r="I62" s="26"/>
      <c r="J62" s="80">
        <f t="shared" si="6"/>
        <v>1800</v>
      </c>
      <c r="K62" s="26">
        <f>-600-1200</f>
        <v>-1800</v>
      </c>
      <c r="L62" s="23">
        <f t="shared" si="9"/>
        <v>0</v>
      </c>
      <c r="M62" s="123" t="s">
        <v>1213</v>
      </c>
      <c r="N62" s="20">
        <v>-600</v>
      </c>
      <c r="O62" s="305">
        <f t="shared" si="14"/>
        <v>-600</v>
      </c>
    </row>
    <row r="63" spans="1:15" outlineLevel="7" x14ac:dyDescent="0.25">
      <c r="A63" s="234" t="s">
        <v>49</v>
      </c>
      <c r="B63" s="37" t="s">
        <v>17</v>
      </c>
      <c r="C63" s="37" t="s">
        <v>23</v>
      </c>
      <c r="D63" s="37" t="s">
        <v>39</v>
      </c>
      <c r="E63" s="37" t="s">
        <v>50</v>
      </c>
      <c r="F63" s="79">
        <v>162.9</v>
      </c>
      <c r="G63" s="26"/>
      <c r="H63" s="80">
        <f t="shared" si="5"/>
        <v>162.9</v>
      </c>
      <c r="I63" s="26"/>
      <c r="J63" s="80">
        <f t="shared" si="6"/>
        <v>162.9</v>
      </c>
      <c r="K63" s="26"/>
      <c r="L63" s="23">
        <f t="shared" si="9"/>
        <v>162.9</v>
      </c>
      <c r="O63" s="305">
        <f t="shared" si="14"/>
        <v>162.9</v>
      </c>
    </row>
    <row r="64" spans="1:15" outlineLevel="7" x14ac:dyDescent="0.25">
      <c r="A64" s="234" t="s">
        <v>51</v>
      </c>
      <c r="B64" s="37" t="s">
        <v>17</v>
      </c>
      <c r="C64" s="37" t="s">
        <v>23</v>
      </c>
      <c r="D64" s="37" t="s">
        <v>39</v>
      </c>
      <c r="E64" s="37" t="s">
        <v>52</v>
      </c>
      <c r="F64" s="79">
        <v>312</v>
      </c>
      <c r="G64" s="26"/>
      <c r="H64" s="80">
        <f t="shared" si="5"/>
        <v>312</v>
      </c>
      <c r="I64" s="26"/>
      <c r="J64" s="80">
        <f t="shared" si="6"/>
        <v>312</v>
      </c>
      <c r="K64" s="26"/>
      <c r="L64" s="23">
        <f t="shared" si="9"/>
        <v>312</v>
      </c>
      <c r="O64" s="305">
        <f t="shared" si="14"/>
        <v>312</v>
      </c>
    </row>
    <row r="65" spans="1:15" outlineLevel="6" x14ac:dyDescent="0.25">
      <c r="A65" s="233" t="s">
        <v>53</v>
      </c>
      <c r="B65" s="36" t="s">
        <v>17</v>
      </c>
      <c r="C65" s="36" t="s">
        <v>23</v>
      </c>
      <c r="D65" s="36" t="s">
        <v>54</v>
      </c>
      <c r="E65" s="36"/>
      <c r="F65" s="79">
        <v>77271.899999999994</v>
      </c>
      <c r="G65" s="23">
        <f>G66+G67+G68+G69+G70+G72</f>
        <v>0</v>
      </c>
      <c r="H65" s="80">
        <f t="shared" si="5"/>
        <v>77271.899999999994</v>
      </c>
      <c r="I65" s="23">
        <f>I66+I67+I68+I69+I70+I72+I73</f>
        <v>-55.29999999999999</v>
      </c>
      <c r="J65" s="80">
        <f t="shared" si="6"/>
        <v>77216.599999999991</v>
      </c>
      <c r="K65" s="23">
        <f>K66+K67+K68+K69+K70+K72+K73+K71</f>
        <v>15401</v>
      </c>
      <c r="L65" s="23">
        <f t="shared" si="9"/>
        <v>92617.599999999991</v>
      </c>
      <c r="M65" s="1"/>
      <c r="N65" s="1"/>
      <c r="O65" s="1"/>
    </row>
    <row r="66" spans="1:15" ht="25.5" outlineLevel="7" x14ac:dyDescent="0.25">
      <c r="A66" s="234" t="s">
        <v>10</v>
      </c>
      <c r="B66" s="37" t="s">
        <v>17</v>
      </c>
      <c r="C66" s="37" t="s">
        <v>23</v>
      </c>
      <c r="D66" s="37" t="s">
        <v>54</v>
      </c>
      <c r="E66" s="37" t="s">
        <v>11</v>
      </c>
      <c r="F66" s="79">
        <v>45020.800000000003</v>
      </c>
      <c r="G66" s="26"/>
      <c r="H66" s="80">
        <f t="shared" si="5"/>
        <v>45020.800000000003</v>
      </c>
      <c r="I66" s="26"/>
      <c r="J66" s="112">
        <f t="shared" si="6"/>
        <v>45020.800000000003</v>
      </c>
      <c r="K66" s="323">
        <f>768+768+384+384+768+1536+1152+768+768+1152+768+768+1920-75</f>
        <v>11829</v>
      </c>
      <c r="L66" s="23">
        <f t="shared" si="9"/>
        <v>56849.8</v>
      </c>
      <c r="M66" s="20" t="s">
        <v>1206</v>
      </c>
      <c r="N66" s="20">
        <v>-75</v>
      </c>
      <c r="O66" s="305">
        <f t="shared" ref="O66:O73" si="15">L66+N66</f>
        <v>56774.8</v>
      </c>
    </row>
    <row r="67" spans="1:15" ht="51" outlineLevel="7" x14ac:dyDescent="0.25">
      <c r="A67" s="234" t="s">
        <v>12</v>
      </c>
      <c r="B67" s="37" t="s">
        <v>17</v>
      </c>
      <c r="C67" s="37" t="s">
        <v>23</v>
      </c>
      <c r="D67" s="37" t="s">
        <v>54</v>
      </c>
      <c r="E67" s="37" t="s">
        <v>13</v>
      </c>
      <c r="F67" s="79">
        <v>14291.3</v>
      </c>
      <c r="G67" s="26"/>
      <c r="H67" s="80">
        <f t="shared" si="5"/>
        <v>14291.3</v>
      </c>
      <c r="I67" s="26"/>
      <c r="J67" s="112">
        <f t="shared" si="6"/>
        <v>14291.3</v>
      </c>
      <c r="K67" s="323">
        <f>232+232+116+116+232+464+348+232+232+348+232+232+580+75</f>
        <v>3671</v>
      </c>
      <c r="L67" s="23">
        <f t="shared" si="9"/>
        <v>17962.3</v>
      </c>
      <c r="M67" s="20" t="s">
        <v>1207</v>
      </c>
      <c r="N67" s="20">
        <v>75</v>
      </c>
      <c r="O67" s="305">
        <f t="shared" si="15"/>
        <v>18037.3</v>
      </c>
    </row>
    <row r="68" spans="1:15" ht="25.5" outlineLevel="7" x14ac:dyDescent="0.25">
      <c r="A68" s="234" t="s">
        <v>42</v>
      </c>
      <c r="B68" s="37" t="s">
        <v>17</v>
      </c>
      <c r="C68" s="37" t="s">
        <v>23</v>
      </c>
      <c r="D68" s="37" t="s">
        <v>54</v>
      </c>
      <c r="E68" s="37" t="s">
        <v>43</v>
      </c>
      <c r="F68" s="79">
        <v>1786.2</v>
      </c>
      <c r="G68" s="26"/>
      <c r="H68" s="80">
        <f t="shared" si="5"/>
        <v>1786.2</v>
      </c>
      <c r="I68" s="111">
        <v>122.6</v>
      </c>
      <c r="J68" s="112">
        <f t="shared" si="6"/>
        <v>1908.8</v>
      </c>
      <c r="K68" s="26">
        <v>-33.9</v>
      </c>
      <c r="L68" s="23">
        <f t="shared" si="9"/>
        <v>1874.8999999999999</v>
      </c>
      <c r="N68" s="321">
        <f>-29.8-4.1</f>
        <v>-33.9</v>
      </c>
      <c r="O68" s="305">
        <f t="shared" si="15"/>
        <v>1840.9999999999998</v>
      </c>
    </row>
    <row r="69" spans="1:15" outlineLevel="7" x14ac:dyDescent="0.25">
      <c r="A69" s="216" t="s">
        <v>548</v>
      </c>
      <c r="B69" s="37" t="s">
        <v>17</v>
      </c>
      <c r="C69" s="37" t="s">
        <v>23</v>
      </c>
      <c r="D69" s="37" t="s">
        <v>54</v>
      </c>
      <c r="E69" s="37" t="s">
        <v>44</v>
      </c>
      <c r="F69" s="79">
        <v>11652.3</v>
      </c>
      <c r="G69" s="26"/>
      <c r="H69" s="80">
        <f t="shared" si="5"/>
        <v>11652.3</v>
      </c>
      <c r="I69" s="111">
        <v>-222.2</v>
      </c>
      <c r="J69" s="112">
        <f t="shared" si="6"/>
        <v>11430.099999999999</v>
      </c>
      <c r="K69" s="322">
        <f>-76.9-25-279.1-8.4-89+17.8+101.9+166.2</f>
        <v>-192.49999999999994</v>
      </c>
      <c r="L69" s="23">
        <f t="shared" si="9"/>
        <v>11237.599999999999</v>
      </c>
      <c r="M69" s="20" t="s">
        <v>851</v>
      </c>
      <c r="N69" s="320">
        <f>-90.4+1.4+17.8</f>
        <v>-71.2</v>
      </c>
      <c r="O69" s="305">
        <f t="shared" si="15"/>
        <v>11166.399999999998</v>
      </c>
    </row>
    <row r="70" spans="1:15" outlineLevel="7" x14ac:dyDescent="0.25">
      <c r="A70" s="234" t="s">
        <v>45</v>
      </c>
      <c r="B70" s="37" t="s">
        <v>17</v>
      </c>
      <c r="C70" s="37" t="s">
        <v>23</v>
      </c>
      <c r="D70" s="37" t="s">
        <v>54</v>
      </c>
      <c r="E70" s="37" t="s">
        <v>46</v>
      </c>
      <c r="F70" s="79">
        <v>4442.8</v>
      </c>
      <c r="G70" s="26"/>
      <c r="H70" s="80">
        <f t="shared" si="5"/>
        <v>4442.8</v>
      </c>
      <c r="I70" s="111">
        <v>36.200000000000003</v>
      </c>
      <c r="J70" s="112">
        <f t="shared" si="6"/>
        <v>4479</v>
      </c>
      <c r="K70" s="26">
        <v>110.4</v>
      </c>
      <c r="L70" s="23">
        <f t="shared" si="9"/>
        <v>4589.3999999999996</v>
      </c>
      <c r="N70" s="20">
        <v>110.4</v>
      </c>
      <c r="O70" s="305">
        <f t="shared" si="15"/>
        <v>4699.7999999999993</v>
      </c>
    </row>
    <row r="71" spans="1:15" ht="38.25" outlineLevel="7" x14ac:dyDescent="0.25">
      <c r="A71" s="234" t="s">
        <v>105</v>
      </c>
      <c r="B71" s="37" t="s">
        <v>17</v>
      </c>
      <c r="C71" s="37" t="s">
        <v>23</v>
      </c>
      <c r="D71" s="37" t="s">
        <v>54</v>
      </c>
      <c r="E71" s="37">
        <v>831</v>
      </c>
      <c r="F71" s="79"/>
      <c r="G71" s="26"/>
      <c r="H71" s="80"/>
      <c r="I71" s="111"/>
      <c r="J71" s="112"/>
      <c r="K71" s="26">
        <v>2</v>
      </c>
      <c r="L71" s="23">
        <f t="shared" si="9"/>
        <v>2</v>
      </c>
      <c r="N71" s="20">
        <v>2</v>
      </c>
      <c r="O71" s="305">
        <f t="shared" si="15"/>
        <v>4</v>
      </c>
    </row>
    <row r="72" spans="1:15" outlineLevel="7" x14ac:dyDescent="0.25">
      <c r="A72" s="234" t="s">
        <v>49</v>
      </c>
      <c r="B72" s="37" t="s">
        <v>17</v>
      </c>
      <c r="C72" s="37" t="s">
        <v>23</v>
      </c>
      <c r="D72" s="37" t="s">
        <v>54</v>
      </c>
      <c r="E72" s="37" t="s">
        <v>50</v>
      </c>
      <c r="F72" s="79">
        <v>78.5</v>
      </c>
      <c r="G72" s="26"/>
      <c r="H72" s="80">
        <f t="shared" si="5"/>
        <v>78.5</v>
      </c>
      <c r="I72" s="82">
        <f>3.6+3.1</f>
        <v>6.7</v>
      </c>
      <c r="J72" s="112">
        <f t="shared" si="6"/>
        <v>85.2</v>
      </c>
      <c r="K72" s="26">
        <v>7.1</v>
      </c>
      <c r="L72" s="23">
        <f t="shared" si="9"/>
        <v>92.3</v>
      </c>
      <c r="N72" s="20">
        <v>7.1</v>
      </c>
      <c r="O72" s="305">
        <f t="shared" si="15"/>
        <v>99.399999999999991</v>
      </c>
    </row>
    <row r="73" spans="1:15" outlineLevel="7" x14ac:dyDescent="0.25">
      <c r="A73" s="234" t="s">
        <v>51</v>
      </c>
      <c r="B73" s="37" t="s">
        <v>17</v>
      </c>
      <c r="C73" s="37" t="s">
        <v>23</v>
      </c>
      <c r="D73" s="37">
        <v>1410760031</v>
      </c>
      <c r="E73" s="37" t="s">
        <v>52</v>
      </c>
      <c r="F73" s="79"/>
      <c r="G73" s="26"/>
      <c r="H73" s="80"/>
      <c r="I73" s="111">
        <v>1.4</v>
      </c>
      <c r="J73" s="112">
        <f t="shared" si="6"/>
        <v>1.4</v>
      </c>
      <c r="K73" s="26">
        <v>7.9</v>
      </c>
      <c r="L73" s="23">
        <f t="shared" si="9"/>
        <v>9.3000000000000007</v>
      </c>
      <c r="N73" s="20">
        <f>3.8+4.1</f>
        <v>7.8999999999999995</v>
      </c>
      <c r="O73" s="305">
        <f t="shared" si="15"/>
        <v>17.2</v>
      </c>
    </row>
    <row r="74" spans="1:15" ht="38.25" outlineLevel="7" x14ac:dyDescent="0.25">
      <c r="A74" s="237" t="s">
        <v>628</v>
      </c>
      <c r="B74" s="36" t="s">
        <v>17</v>
      </c>
      <c r="C74" s="36" t="s">
        <v>23</v>
      </c>
      <c r="D74" s="36">
        <v>1410760150</v>
      </c>
      <c r="E74" s="36"/>
      <c r="F74" s="79">
        <v>0</v>
      </c>
      <c r="G74" s="26"/>
      <c r="H74" s="80">
        <f t="shared" si="5"/>
        <v>0</v>
      </c>
      <c r="I74" s="23">
        <f>I76+I75</f>
        <v>10249.1</v>
      </c>
      <c r="J74" s="80">
        <f t="shared" si="6"/>
        <v>10249.1</v>
      </c>
      <c r="K74" s="23">
        <f>K76+K75</f>
        <v>0</v>
      </c>
      <c r="L74" s="23">
        <f t="shared" si="9"/>
        <v>10249.1</v>
      </c>
      <c r="M74" s="1"/>
      <c r="N74" s="1"/>
      <c r="O74" s="1"/>
    </row>
    <row r="75" spans="1:15" ht="25.5" outlineLevel="7" x14ac:dyDescent="0.25">
      <c r="A75" s="238" t="s">
        <v>608</v>
      </c>
      <c r="B75" s="37" t="s">
        <v>17</v>
      </c>
      <c r="C75" s="37" t="s">
        <v>23</v>
      </c>
      <c r="D75" s="37">
        <v>1410760150</v>
      </c>
      <c r="E75" s="37">
        <v>243</v>
      </c>
      <c r="F75" s="79"/>
      <c r="G75" s="26"/>
      <c r="H75" s="80">
        <f t="shared" si="5"/>
        <v>0</v>
      </c>
      <c r="I75" s="83">
        <f>9350+840</f>
        <v>10190</v>
      </c>
      <c r="J75" s="80">
        <f t="shared" si="6"/>
        <v>10190</v>
      </c>
      <c r="K75" s="26">
        <v>-450</v>
      </c>
      <c r="L75" s="23">
        <f t="shared" si="9"/>
        <v>9740</v>
      </c>
      <c r="N75" s="20">
        <v>-450</v>
      </c>
      <c r="O75" s="305">
        <f t="shared" ref="O75:O76" si="16">L75+N75</f>
        <v>9290</v>
      </c>
    </row>
    <row r="76" spans="1:15" outlineLevel="7" x14ac:dyDescent="0.25">
      <c r="A76" s="216" t="s">
        <v>548</v>
      </c>
      <c r="B76" s="37" t="s">
        <v>17</v>
      </c>
      <c r="C76" s="37" t="s">
        <v>23</v>
      </c>
      <c r="D76" s="37">
        <v>1410760150</v>
      </c>
      <c r="E76" s="37" t="s">
        <v>44</v>
      </c>
      <c r="F76" s="79"/>
      <c r="G76" s="26"/>
      <c r="H76" s="80">
        <f t="shared" si="5"/>
        <v>0</v>
      </c>
      <c r="I76" s="111">
        <v>59.1</v>
      </c>
      <c r="J76" s="80">
        <f t="shared" si="6"/>
        <v>59.1</v>
      </c>
      <c r="K76" s="26">
        <v>450</v>
      </c>
      <c r="L76" s="23">
        <f t="shared" si="9"/>
        <v>509.1</v>
      </c>
      <c r="N76" s="20">
        <v>450</v>
      </c>
      <c r="O76" s="305">
        <f t="shared" si="16"/>
        <v>959.1</v>
      </c>
    </row>
    <row r="77" spans="1:15" ht="25.5" outlineLevel="6" x14ac:dyDescent="0.25">
      <c r="A77" s="233" t="s">
        <v>55</v>
      </c>
      <c r="B77" s="36" t="s">
        <v>17</v>
      </c>
      <c r="C77" s="36" t="s">
        <v>23</v>
      </c>
      <c r="D77" s="36" t="s">
        <v>56</v>
      </c>
      <c r="E77" s="36"/>
      <c r="F77" s="79">
        <v>766</v>
      </c>
      <c r="G77" s="23">
        <f>G79</f>
        <v>0</v>
      </c>
      <c r="H77" s="80">
        <f t="shared" si="5"/>
        <v>766</v>
      </c>
      <c r="I77" s="23">
        <f>I79</f>
        <v>-0.2</v>
      </c>
      <c r="J77" s="80">
        <f t="shared" si="6"/>
        <v>765.8</v>
      </c>
      <c r="K77" s="23">
        <f>K79+K78</f>
        <v>1520</v>
      </c>
      <c r="L77" s="23">
        <f t="shared" si="9"/>
        <v>2285.8000000000002</v>
      </c>
      <c r="M77" s="1"/>
      <c r="N77" s="1"/>
      <c r="O77" s="1"/>
    </row>
    <row r="78" spans="1:15" ht="25.5" outlineLevel="6" x14ac:dyDescent="0.25">
      <c r="A78" s="234" t="s">
        <v>42</v>
      </c>
      <c r="B78" s="37" t="s">
        <v>17</v>
      </c>
      <c r="C78" s="37" t="s">
        <v>23</v>
      </c>
      <c r="D78" s="37" t="s">
        <v>56</v>
      </c>
      <c r="E78" s="37">
        <v>242</v>
      </c>
      <c r="F78" s="79"/>
      <c r="G78" s="23"/>
      <c r="H78" s="80"/>
      <c r="I78" s="23"/>
      <c r="J78" s="112"/>
      <c r="K78" s="26">
        <v>1100</v>
      </c>
      <c r="L78" s="23">
        <f t="shared" si="9"/>
        <v>1100</v>
      </c>
      <c r="M78" s="1"/>
      <c r="N78" s="20">
        <v>1100</v>
      </c>
      <c r="O78" s="305">
        <f t="shared" ref="O78:O79" si="17">L78+N78</f>
        <v>2200</v>
      </c>
    </row>
    <row r="79" spans="1:15" outlineLevel="7" x14ac:dyDescent="0.25">
      <c r="A79" s="216" t="s">
        <v>548</v>
      </c>
      <c r="B79" s="37" t="s">
        <v>17</v>
      </c>
      <c r="C79" s="37" t="s">
        <v>23</v>
      </c>
      <c r="D79" s="37" t="s">
        <v>56</v>
      </c>
      <c r="E79" s="37" t="s">
        <v>44</v>
      </c>
      <c r="F79" s="79">
        <v>766</v>
      </c>
      <c r="G79" s="26"/>
      <c r="H79" s="80">
        <f t="shared" si="5"/>
        <v>766</v>
      </c>
      <c r="I79" s="111">
        <v>-0.2</v>
      </c>
      <c r="J79" s="112">
        <f t="shared" si="6"/>
        <v>765.8</v>
      </c>
      <c r="K79" s="26">
        <v>420</v>
      </c>
      <c r="L79" s="23">
        <f t="shared" si="9"/>
        <v>1185.8</v>
      </c>
      <c r="N79" s="20">
        <v>420</v>
      </c>
      <c r="O79" s="305">
        <f t="shared" si="17"/>
        <v>1605.8</v>
      </c>
    </row>
    <row r="80" spans="1:15" ht="25.5" outlineLevel="6" x14ac:dyDescent="0.25">
      <c r="A80" s="233" t="s">
        <v>57</v>
      </c>
      <c r="B80" s="36" t="s">
        <v>17</v>
      </c>
      <c r="C80" s="36" t="s">
        <v>23</v>
      </c>
      <c r="D80" s="36" t="s">
        <v>58</v>
      </c>
      <c r="E80" s="36"/>
      <c r="F80" s="79">
        <v>278.10000000000002</v>
      </c>
      <c r="G80" s="23">
        <f>G81</f>
        <v>0</v>
      </c>
      <c r="H80" s="80">
        <f t="shared" si="5"/>
        <v>278.10000000000002</v>
      </c>
      <c r="I80" s="23">
        <f>I81</f>
        <v>116.6</v>
      </c>
      <c r="J80" s="80">
        <f t="shared" si="6"/>
        <v>394.70000000000005</v>
      </c>
      <c r="K80" s="23">
        <f>K81</f>
        <v>233.39999999999998</v>
      </c>
      <c r="L80" s="23">
        <f t="shared" si="9"/>
        <v>628.1</v>
      </c>
      <c r="M80" s="1"/>
      <c r="N80" s="1"/>
      <c r="O80" s="1"/>
    </row>
    <row r="81" spans="1:15" ht="25.5" outlineLevel="7" x14ac:dyDescent="0.25">
      <c r="A81" s="234" t="s">
        <v>59</v>
      </c>
      <c r="B81" s="37" t="s">
        <v>17</v>
      </c>
      <c r="C81" s="37" t="s">
        <v>23</v>
      </c>
      <c r="D81" s="37" t="s">
        <v>58</v>
      </c>
      <c r="E81" s="37" t="s">
        <v>60</v>
      </c>
      <c r="F81" s="79">
        <v>278.10000000000002</v>
      </c>
      <c r="G81" s="26"/>
      <c r="H81" s="80">
        <f t="shared" si="5"/>
        <v>278.10000000000002</v>
      </c>
      <c r="I81" s="82">
        <v>116.6</v>
      </c>
      <c r="J81" s="112">
        <f t="shared" si="6"/>
        <v>394.70000000000005</v>
      </c>
      <c r="K81" s="322">
        <f>18.8+6.4+233.3-18.8-6.3</f>
        <v>233.39999999999998</v>
      </c>
      <c r="L81" s="23">
        <f t="shared" si="9"/>
        <v>628.1</v>
      </c>
      <c r="M81" s="20" t="s">
        <v>851</v>
      </c>
      <c r="N81" s="123">
        <v>233.3</v>
      </c>
      <c r="O81" s="305">
        <f>L81+N81</f>
        <v>861.40000000000009</v>
      </c>
    </row>
    <row r="82" spans="1:15" outlineLevel="6" x14ac:dyDescent="0.25">
      <c r="A82" s="233" t="s">
        <v>61</v>
      </c>
      <c r="B82" s="36" t="s">
        <v>17</v>
      </c>
      <c r="C82" s="36" t="s">
        <v>23</v>
      </c>
      <c r="D82" s="36" t="s">
        <v>62</v>
      </c>
      <c r="E82" s="36"/>
      <c r="F82" s="79">
        <v>7114.3</v>
      </c>
      <c r="G82" s="23">
        <f>G83</f>
        <v>0</v>
      </c>
      <c r="H82" s="80">
        <f t="shared" si="5"/>
        <v>7114.3</v>
      </c>
      <c r="I82" s="23">
        <f>I83</f>
        <v>-120.2</v>
      </c>
      <c r="J82" s="80">
        <f t="shared" si="6"/>
        <v>6994.1</v>
      </c>
      <c r="K82" s="23">
        <f>K83</f>
        <v>1513.5</v>
      </c>
      <c r="L82" s="23">
        <f t="shared" si="9"/>
        <v>8507.6</v>
      </c>
      <c r="M82" s="1"/>
      <c r="N82" s="1"/>
      <c r="O82" s="1"/>
    </row>
    <row r="83" spans="1:15" ht="25.5" outlineLevel="7" x14ac:dyDescent="0.25">
      <c r="A83" s="234" t="s">
        <v>59</v>
      </c>
      <c r="B83" s="37" t="s">
        <v>17</v>
      </c>
      <c r="C83" s="37" t="s">
        <v>23</v>
      </c>
      <c r="D83" s="37" t="s">
        <v>62</v>
      </c>
      <c r="E83" s="37" t="s">
        <v>60</v>
      </c>
      <c r="F83" s="79">
        <v>7114.3</v>
      </c>
      <c r="G83" s="26"/>
      <c r="H83" s="80">
        <f t="shared" si="5"/>
        <v>7114.3</v>
      </c>
      <c r="I83" s="82">
        <v>-120.2</v>
      </c>
      <c r="J83" s="112">
        <f t="shared" si="6"/>
        <v>6994.1</v>
      </c>
      <c r="K83" s="322">
        <f>83.1+281.1+1392.3-83.1-159.9</f>
        <v>1513.5</v>
      </c>
      <c r="L83" s="23">
        <f t="shared" si="9"/>
        <v>8507.6</v>
      </c>
      <c r="M83" s="20" t="s">
        <v>851</v>
      </c>
      <c r="N83" s="123">
        <v>1392.3</v>
      </c>
      <c r="O83" s="305">
        <f>L83+N83</f>
        <v>9899.9</v>
      </c>
    </row>
    <row r="84" spans="1:15" ht="38.25" outlineLevel="7" x14ac:dyDescent="0.25">
      <c r="A84" s="222" t="s">
        <v>647</v>
      </c>
      <c r="B84" s="38" t="s">
        <v>17</v>
      </c>
      <c r="C84" s="36" t="s">
        <v>23</v>
      </c>
      <c r="D84" s="52" t="s">
        <v>648</v>
      </c>
      <c r="E84" s="37"/>
      <c r="F84" s="84">
        <v>0</v>
      </c>
      <c r="G84" s="85">
        <f>G85</f>
        <v>2767.8</v>
      </c>
      <c r="H84" s="80">
        <f t="shared" si="5"/>
        <v>2767.8</v>
      </c>
      <c r="I84" s="85">
        <f>I85</f>
        <v>0</v>
      </c>
      <c r="J84" s="80">
        <f t="shared" si="6"/>
        <v>2767.8</v>
      </c>
      <c r="K84" s="85">
        <f>K85</f>
        <v>0</v>
      </c>
      <c r="L84" s="23">
        <f t="shared" si="9"/>
        <v>2767.8</v>
      </c>
      <c r="M84" s="1"/>
      <c r="N84" s="1"/>
      <c r="O84" s="1"/>
    </row>
    <row r="85" spans="1:15" ht="25.5" outlineLevel="7" x14ac:dyDescent="0.25">
      <c r="A85" s="222" t="s">
        <v>560</v>
      </c>
      <c r="B85" s="101" t="s">
        <v>17</v>
      </c>
      <c r="C85" s="101" t="s">
        <v>23</v>
      </c>
      <c r="D85" s="52" t="s">
        <v>561</v>
      </c>
      <c r="E85" s="38" t="s">
        <v>550</v>
      </c>
      <c r="F85" s="102">
        <v>0</v>
      </c>
      <c r="G85" s="23">
        <f>G86+G87+G88</f>
        <v>2767.8</v>
      </c>
      <c r="H85" s="80">
        <f t="shared" si="5"/>
        <v>2767.8</v>
      </c>
      <c r="I85" s="23">
        <f>I86+I87+I88</f>
        <v>0</v>
      </c>
      <c r="J85" s="80">
        <f t="shared" si="6"/>
        <v>2767.8</v>
      </c>
      <c r="K85" s="23">
        <f>K86+K87+K88</f>
        <v>0</v>
      </c>
      <c r="L85" s="23">
        <f t="shared" si="9"/>
        <v>2767.8</v>
      </c>
      <c r="M85" s="1"/>
      <c r="N85" s="1"/>
      <c r="O85" s="1"/>
    </row>
    <row r="86" spans="1:15" ht="25.5" outlineLevel="7" x14ac:dyDescent="0.25">
      <c r="A86" s="216" t="s">
        <v>559</v>
      </c>
      <c r="B86" s="40" t="s">
        <v>17</v>
      </c>
      <c r="C86" s="40" t="s">
        <v>23</v>
      </c>
      <c r="D86" s="56" t="s">
        <v>561</v>
      </c>
      <c r="E86" s="45" t="s">
        <v>11</v>
      </c>
      <c r="F86" s="86"/>
      <c r="G86" s="25">
        <v>2072.1</v>
      </c>
      <c r="H86" s="80">
        <f t="shared" si="5"/>
        <v>2072.1</v>
      </c>
      <c r="I86" s="26"/>
      <c r="J86" s="80">
        <f t="shared" si="6"/>
        <v>2072.1</v>
      </c>
      <c r="K86" s="26"/>
      <c r="L86" s="23">
        <f t="shared" si="9"/>
        <v>2072.1</v>
      </c>
      <c r="O86" s="305">
        <f t="shared" ref="O86:O88" si="18">L86+N86</f>
        <v>2072.1</v>
      </c>
    </row>
    <row r="87" spans="1:15" ht="51" outlineLevel="7" x14ac:dyDescent="0.25">
      <c r="A87" s="234" t="s">
        <v>12</v>
      </c>
      <c r="B87" s="40" t="s">
        <v>17</v>
      </c>
      <c r="C87" s="40" t="s">
        <v>23</v>
      </c>
      <c r="D87" s="56" t="s">
        <v>561</v>
      </c>
      <c r="E87" s="45" t="s">
        <v>13</v>
      </c>
      <c r="F87" s="86"/>
      <c r="G87" s="25">
        <v>625.70000000000005</v>
      </c>
      <c r="H87" s="80">
        <f t="shared" si="5"/>
        <v>625.70000000000005</v>
      </c>
      <c r="I87" s="26"/>
      <c r="J87" s="80">
        <f t="shared" si="6"/>
        <v>625.70000000000005</v>
      </c>
      <c r="K87" s="26"/>
      <c r="L87" s="23">
        <f t="shared" si="9"/>
        <v>625.70000000000005</v>
      </c>
      <c r="O87" s="305">
        <f t="shared" si="18"/>
        <v>625.70000000000005</v>
      </c>
    </row>
    <row r="88" spans="1:15" outlineLevel="7" x14ac:dyDescent="0.25">
      <c r="A88" s="234" t="s">
        <v>45</v>
      </c>
      <c r="B88" s="40" t="s">
        <v>17</v>
      </c>
      <c r="C88" s="40" t="s">
        <v>23</v>
      </c>
      <c r="D88" s="56" t="s">
        <v>561</v>
      </c>
      <c r="E88" s="45" t="s">
        <v>46</v>
      </c>
      <c r="F88" s="86"/>
      <c r="G88" s="25">
        <v>70</v>
      </c>
      <c r="H88" s="80">
        <f t="shared" si="5"/>
        <v>70</v>
      </c>
      <c r="I88" s="26"/>
      <c r="J88" s="80">
        <f t="shared" si="6"/>
        <v>70</v>
      </c>
      <c r="K88" s="26"/>
      <c r="L88" s="23">
        <f t="shared" si="9"/>
        <v>70</v>
      </c>
      <c r="O88" s="305">
        <f t="shared" si="18"/>
        <v>70</v>
      </c>
    </row>
    <row r="89" spans="1:15" outlineLevel="2" x14ac:dyDescent="0.25">
      <c r="A89" s="239" t="s">
        <v>63</v>
      </c>
      <c r="B89" s="99" t="s">
        <v>17</v>
      </c>
      <c r="C89" s="99" t="s">
        <v>64</v>
      </c>
      <c r="D89" s="99"/>
      <c r="E89" s="99"/>
      <c r="F89" s="100">
        <v>38.299999999999997</v>
      </c>
      <c r="G89" s="88">
        <f>G90</f>
        <v>0</v>
      </c>
      <c r="H89" s="80">
        <f t="shared" si="5"/>
        <v>38.299999999999997</v>
      </c>
      <c r="I89" s="88">
        <f>I90</f>
        <v>0</v>
      </c>
      <c r="J89" s="80">
        <f t="shared" si="6"/>
        <v>38.299999999999997</v>
      </c>
      <c r="K89" s="88">
        <f>K90</f>
        <v>0</v>
      </c>
      <c r="L89" s="23">
        <f t="shared" si="9"/>
        <v>38.299999999999997</v>
      </c>
      <c r="M89" s="1"/>
      <c r="N89" s="1"/>
      <c r="O89" s="1"/>
    </row>
    <row r="90" spans="1:15" outlineLevel="3" x14ac:dyDescent="0.25">
      <c r="A90" s="236" t="s">
        <v>6</v>
      </c>
      <c r="B90" s="41" t="s">
        <v>17</v>
      </c>
      <c r="C90" s="41" t="s">
        <v>64</v>
      </c>
      <c r="D90" s="41" t="s">
        <v>7</v>
      </c>
      <c r="E90" s="41"/>
      <c r="F90" s="87">
        <v>38.299999999999997</v>
      </c>
      <c r="G90" s="88">
        <f>G91</f>
        <v>0</v>
      </c>
      <c r="H90" s="98">
        <f t="shared" si="5"/>
        <v>38.299999999999997</v>
      </c>
      <c r="I90" s="88">
        <f>I91</f>
        <v>0</v>
      </c>
      <c r="J90" s="98">
        <f t="shared" si="6"/>
        <v>38.299999999999997</v>
      </c>
      <c r="K90" s="88">
        <f>K91</f>
        <v>0</v>
      </c>
      <c r="L90" s="23">
        <f t="shared" si="9"/>
        <v>38.299999999999997</v>
      </c>
      <c r="M90" s="1"/>
      <c r="N90" s="1"/>
      <c r="O90" s="1"/>
    </row>
    <row r="91" spans="1:15" ht="51" outlineLevel="6" x14ac:dyDescent="0.25">
      <c r="A91" s="233" t="s">
        <v>65</v>
      </c>
      <c r="B91" s="36" t="s">
        <v>17</v>
      </c>
      <c r="C91" s="36" t="s">
        <v>64</v>
      </c>
      <c r="D91" s="36" t="s">
        <v>66</v>
      </c>
      <c r="E91" s="36"/>
      <c r="F91" s="79">
        <v>38.299999999999997</v>
      </c>
      <c r="G91" s="23">
        <f>G92</f>
        <v>0</v>
      </c>
      <c r="H91" s="80">
        <f t="shared" si="5"/>
        <v>38.299999999999997</v>
      </c>
      <c r="I91" s="23">
        <f>I92</f>
        <v>0</v>
      </c>
      <c r="J91" s="80">
        <f t="shared" si="6"/>
        <v>38.299999999999997</v>
      </c>
      <c r="K91" s="23">
        <f>K92</f>
        <v>0</v>
      </c>
      <c r="L91" s="23">
        <f t="shared" si="9"/>
        <v>38.299999999999997</v>
      </c>
      <c r="M91" s="1"/>
      <c r="N91" s="1"/>
      <c r="O91" s="1"/>
    </row>
    <row r="92" spans="1:15" outlineLevel="7" x14ac:dyDescent="0.25">
      <c r="A92" s="216" t="s">
        <v>548</v>
      </c>
      <c r="B92" s="37" t="s">
        <v>17</v>
      </c>
      <c r="C92" s="37" t="s">
        <v>64</v>
      </c>
      <c r="D92" s="37" t="s">
        <v>66</v>
      </c>
      <c r="E92" s="37" t="s">
        <v>44</v>
      </c>
      <c r="F92" s="79">
        <v>38.299999999999997</v>
      </c>
      <c r="G92" s="26"/>
      <c r="H92" s="80">
        <f t="shared" si="5"/>
        <v>38.299999999999997</v>
      </c>
      <c r="I92" s="26"/>
      <c r="J92" s="80">
        <f t="shared" si="6"/>
        <v>38.299999999999997</v>
      </c>
      <c r="K92" s="26"/>
      <c r="L92" s="23">
        <f t="shared" si="9"/>
        <v>38.299999999999997</v>
      </c>
      <c r="O92" s="305">
        <f>L92+N92</f>
        <v>38.299999999999997</v>
      </c>
    </row>
    <row r="93" spans="1:15" outlineLevel="2" x14ac:dyDescent="0.25">
      <c r="A93" s="233" t="s">
        <v>67</v>
      </c>
      <c r="B93" s="36" t="s">
        <v>17</v>
      </c>
      <c r="C93" s="36" t="s">
        <v>68</v>
      </c>
      <c r="D93" s="36"/>
      <c r="E93" s="36"/>
      <c r="F93" s="79">
        <v>1500</v>
      </c>
      <c r="G93" s="23">
        <f>G94</f>
        <v>0</v>
      </c>
      <c r="H93" s="80">
        <f t="shared" si="5"/>
        <v>1500</v>
      </c>
      <c r="I93" s="23">
        <f>I94</f>
        <v>0</v>
      </c>
      <c r="J93" s="80">
        <f t="shared" si="6"/>
        <v>1500</v>
      </c>
      <c r="K93" s="23">
        <f>K94</f>
        <v>-359</v>
      </c>
      <c r="L93" s="23">
        <f t="shared" ref="L93:L111" si="19">J93+K93</f>
        <v>1141</v>
      </c>
      <c r="M93" s="1"/>
      <c r="N93" s="1"/>
      <c r="O93" s="1"/>
    </row>
    <row r="94" spans="1:15" ht="25.5" outlineLevel="3" x14ac:dyDescent="0.25">
      <c r="A94" s="233" t="s">
        <v>69</v>
      </c>
      <c r="B94" s="36" t="s">
        <v>17</v>
      </c>
      <c r="C94" s="36" t="s">
        <v>68</v>
      </c>
      <c r="D94" s="36" t="s">
        <v>70</v>
      </c>
      <c r="E94" s="36"/>
      <c r="F94" s="79">
        <v>1500</v>
      </c>
      <c r="G94" s="23">
        <f>G95</f>
        <v>0</v>
      </c>
      <c r="H94" s="80">
        <f t="shared" si="5"/>
        <v>1500</v>
      </c>
      <c r="I94" s="23">
        <f>I95</f>
        <v>0</v>
      </c>
      <c r="J94" s="80">
        <f t="shared" si="6"/>
        <v>1500</v>
      </c>
      <c r="K94" s="23">
        <f>K95</f>
        <v>-359</v>
      </c>
      <c r="L94" s="23">
        <f t="shared" si="19"/>
        <v>1141</v>
      </c>
      <c r="M94" s="1"/>
      <c r="N94" s="1"/>
      <c r="O94" s="1"/>
    </row>
    <row r="95" spans="1:15" ht="25.5" outlineLevel="3" x14ac:dyDescent="0.25">
      <c r="A95" s="222" t="s">
        <v>649</v>
      </c>
      <c r="B95" s="38" t="s">
        <v>17</v>
      </c>
      <c r="C95" s="36" t="s">
        <v>68</v>
      </c>
      <c r="D95" s="52" t="s">
        <v>650</v>
      </c>
      <c r="E95" s="36"/>
      <c r="F95" s="79">
        <v>1500</v>
      </c>
      <c r="G95" s="23">
        <f>G96</f>
        <v>0</v>
      </c>
      <c r="H95" s="80">
        <f t="shared" si="5"/>
        <v>1500</v>
      </c>
      <c r="I95" s="23">
        <f>I96</f>
        <v>0</v>
      </c>
      <c r="J95" s="80">
        <f t="shared" si="6"/>
        <v>1500</v>
      </c>
      <c r="K95" s="23">
        <f>K96</f>
        <v>-359</v>
      </c>
      <c r="L95" s="23">
        <f t="shared" si="19"/>
        <v>1141</v>
      </c>
      <c r="M95" s="1"/>
      <c r="N95" s="1"/>
      <c r="O95" s="1"/>
    </row>
    <row r="96" spans="1:15" outlineLevel="6" x14ac:dyDescent="0.25">
      <c r="A96" s="233" t="s">
        <v>71</v>
      </c>
      <c r="B96" s="36" t="s">
        <v>17</v>
      </c>
      <c r="C96" s="36" t="s">
        <v>68</v>
      </c>
      <c r="D96" s="36" t="s">
        <v>72</v>
      </c>
      <c r="E96" s="36"/>
      <c r="F96" s="79">
        <v>1500</v>
      </c>
      <c r="G96" s="23">
        <f>G97</f>
        <v>0</v>
      </c>
      <c r="H96" s="80">
        <f t="shared" si="5"/>
        <v>1500</v>
      </c>
      <c r="I96" s="23">
        <f>I97</f>
        <v>0</v>
      </c>
      <c r="J96" s="80">
        <f t="shared" si="6"/>
        <v>1500</v>
      </c>
      <c r="K96" s="23">
        <f>K97</f>
        <v>-359</v>
      </c>
      <c r="L96" s="23">
        <f t="shared" si="19"/>
        <v>1141</v>
      </c>
      <c r="M96" s="1"/>
      <c r="N96" s="1"/>
      <c r="O96" s="1"/>
    </row>
    <row r="97" spans="1:15" outlineLevel="7" x14ac:dyDescent="0.25">
      <c r="A97" s="234" t="s">
        <v>73</v>
      </c>
      <c r="B97" s="37" t="s">
        <v>17</v>
      </c>
      <c r="C97" s="37" t="s">
        <v>68</v>
      </c>
      <c r="D97" s="37" t="s">
        <v>72</v>
      </c>
      <c r="E97" s="37" t="s">
        <v>74</v>
      </c>
      <c r="F97" s="79">
        <v>1500</v>
      </c>
      <c r="G97" s="26"/>
      <c r="H97" s="80">
        <f t="shared" si="5"/>
        <v>1500</v>
      </c>
      <c r="I97" s="26"/>
      <c r="J97" s="112">
        <f t="shared" si="6"/>
        <v>1500</v>
      </c>
      <c r="K97" s="26">
        <v>-359</v>
      </c>
      <c r="L97" s="23">
        <f t="shared" si="19"/>
        <v>1141</v>
      </c>
      <c r="M97" s="155"/>
      <c r="N97" s="20">
        <v>-359</v>
      </c>
      <c r="O97" s="305">
        <f>L97+N97</f>
        <v>782</v>
      </c>
    </row>
    <row r="98" spans="1:15" outlineLevel="2" x14ac:dyDescent="0.25">
      <c r="A98" s="233" t="s">
        <v>75</v>
      </c>
      <c r="B98" s="36" t="s">
        <v>17</v>
      </c>
      <c r="C98" s="36" t="s">
        <v>76</v>
      </c>
      <c r="D98" s="36"/>
      <c r="E98" s="36"/>
      <c r="F98" s="79">
        <v>87250.9</v>
      </c>
      <c r="G98" s="23">
        <f>G104+G138</f>
        <v>-29973</v>
      </c>
      <c r="H98" s="80">
        <f t="shared" si="5"/>
        <v>57277.899999999994</v>
      </c>
      <c r="I98" s="23">
        <f>I104+I138</f>
        <v>43259.8</v>
      </c>
      <c r="J98" s="80">
        <f t="shared" si="6"/>
        <v>100537.7</v>
      </c>
      <c r="K98" s="23">
        <f>K99+K104+K138</f>
        <v>-17706.400000000001</v>
      </c>
      <c r="L98" s="23">
        <f t="shared" si="19"/>
        <v>82831.299999999988</v>
      </c>
      <c r="M98" s="1"/>
      <c r="N98" s="1"/>
      <c r="O98" s="1"/>
    </row>
    <row r="99" spans="1:15" ht="25.5" outlineLevel="2" x14ac:dyDescent="0.25">
      <c r="A99" s="233" t="s">
        <v>838</v>
      </c>
      <c r="B99" s="36" t="s">
        <v>17</v>
      </c>
      <c r="C99" s="36" t="s">
        <v>76</v>
      </c>
      <c r="D99" s="36" t="s">
        <v>441</v>
      </c>
      <c r="E99" s="1"/>
      <c r="F99" s="79"/>
      <c r="G99" s="23">
        <v>906</v>
      </c>
      <c r="H99" s="80"/>
      <c r="I99" s="23"/>
      <c r="J99" s="80"/>
      <c r="K99" s="23">
        <f>K100</f>
        <v>134.80000000000001</v>
      </c>
      <c r="L99" s="23">
        <f t="shared" si="19"/>
        <v>134.80000000000001</v>
      </c>
      <c r="M99" s="1"/>
      <c r="N99" s="1"/>
      <c r="O99" s="1"/>
    </row>
    <row r="100" spans="1:15" ht="25.5" outlineLevel="2" x14ac:dyDescent="0.25">
      <c r="A100" s="233" t="s">
        <v>736</v>
      </c>
      <c r="B100" s="36" t="s">
        <v>17</v>
      </c>
      <c r="C100" s="36" t="s">
        <v>76</v>
      </c>
      <c r="D100" s="138">
        <v>1000800000</v>
      </c>
      <c r="E100" s="152"/>
      <c r="F100" s="91"/>
      <c r="G100" s="23">
        <v>906</v>
      </c>
      <c r="H100" s="80"/>
      <c r="I100" s="23"/>
      <c r="J100" s="80"/>
      <c r="K100" s="23">
        <f>K101</f>
        <v>134.80000000000001</v>
      </c>
      <c r="L100" s="23">
        <f t="shared" si="19"/>
        <v>134.80000000000001</v>
      </c>
      <c r="M100" s="1"/>
      <c r="N100" s="1"/>
      <c r="O100" s="1"/>
    </row>
    <row r="101" spans="1:15" ht="63.75" outlineLevel="2" x14ac:dyDescent="0.25">
      <c r="A101" s="233" t="s">
        <v>605</v>
      </c>
      <c r="B101" s="36" t="s">
        <v>17</v>
      </c>
      <c r="C101" s="36" t="s">
        <v>76</v>
      </c>
      <c r="D101" s="36">
        <v>1000806290</v>
      </c>
      <c r="E101" s="1"/>
      <c r="F101" s="79"/>
      <c r="G101" s="23">
        <v>906</v>
      </c>
      <c r="H101" s="80"/>
      <c r="I101" s="23"/>
      <c r="J101" s="80"/>
      <c r="K101" s="23">
        <f>K102+K103</f>
        <v>134.80000000000001</v>
      </c>
      <c r="L101" s="23">
        <f t="shared" si="19"/>
        <v>134.80000000000001</v>
      </c>
      <c r="M101" s="1"/>
      <c r="N101" s="1"/>
      <c r="O101" s="1"/>
    </row>
    <row r="102" spans="1:15" ht="25.5" outlineLevel="2" x14ac:dyDescent="0.25">
      <c r="A102" s="234" t="s">
        <v>559</v>
      </c>
      <c r="B102" s="37" t="s">
        <v>17</v>
      </c>
      <c r="C102" s="37" t="s">
        <v>76</v>
      </c>
      <c r="D102" s="136">
        <v>1000806290</v>
      </c>
      <c r="E102" s="153">
        <v>121</v>
      </c>
      <c r="F102" s="301" t="s">
        <v>11</v>
      </c>
      <c r="G102" s="26">
        <v>695.8</v>
      </c>
      <c r="H102" s="80"/>
      <c r="I102" s="23"/>
      <c r="J102" s="112"/>
      <c r="K102" s="124">
        <v>103.5</v>
      </c>
      <c r="L102" s="23">
        <f t="shared" si="19"/>
        <v>103.5</v>
      </c>
      <c r="M102" s="1"/>
      <c r="O102" s="305">
        <f t="shared" ref="O102:O103" si="20">L102+N102</f>
        <v>103.5</v>
      </c>
    </row>
    <row r="103" spans="1:15" ht="38.25" outlineLevel="2" x14ac:dyDescent="0.25">
      <c r="A103" s="234" t="s">
        <v>839</v>
      </c>
      <c r="B103" s="37" t="s">
        <v>17</v>
      </c>
      <c r="C103" s="37" t="s">
        <v>76</v>
      </c>
      <c r="D103" s="37">
        <v>1000806290</v>
      </c>
      <c r="E103" s="154">
        <v>129</v>
      </c>
      <c r="F103" s="125" t="s">
        <v>13</v>
      </c>
      <c r="G103" s="26">
        <v>210.2</v>
      </c>
      <c r="H103" s="80"/>
      <c r="I103" s="23"/>
      <c r="J103" s="112"/>
      <c r="K103" s="124">
        <v>31.3</v>
      </c>
      <c r="L103" s="23">
        <f t="shared" si="19"/>
        <v>31.3</v>
      </c>
      <c r="M103" s="1"/>
      <c r="O103" s="305">
        <f t="shared" si="20"/>
        <v>31.3</v>
      </c>
    </row>
    <row r="104" spans="1:15" ht="38.25" outlineLevel="3" x14ac:dyDescent="0.25">
      <c r="A104" s="233" t="s">
        <v>34</v>
      </c>
      <c r="B104" s="36" t="s">
        <v>17</v>
      </c>
      <c r="C104" s="36" t="s">
        <v>76</v>
      </c>
      <c r="D104" s="36" t="s">
        <v>35</v>
      </c>
      <c r="E104" s="36"/>
      <c r="F104" s="79">
        <v>57250.9</v>
      </c>
      <c r="G104" s="23">
        <f>G105+G132</f>
        <v>-30000</v>
      </c>
      <c r="H104" s="80">
        <f t="shared" si="5"/>
        <v>27250.9</v>
      </c>
      <c r="I104" s="23">
        <f>I105+I132</f>
        <v>43259.8</v>
      </c>
      <c r="J104" s="80">
        <f t="shared" si="6"/>
        <v>70510.700000000012</v>
      </c>
      <c r="K104" s="23">
        <f>K105+K132</f>
        <v>-14043.1</v>
      </c>
      <c r="L104" s="23">
        <f t="shared" si="19"/>
        <v>56467.600000000013</v>
      </c>
      <c r="M104" s="1"/>
      <c r="N104" s="1"/>
      <c r="O104" s="1"/>
    </row>
    <row r="105" spans="1:15" ht="25.5" outlineLevel="4" x14ac:dyDescent="0.25">
      <c r="A105" s="233" t="s">
        <v>36</v>
      </c>
      <c r="B105" s="36" t="s">
        <v>17</v>
      </c>
      <c r="C105" s="36" t="s">
        <v>76</v>
      </c>
      <c r="D105" s="36" t="s">
        <v>37</v>
      </c>
      <c r="E105" s="36"/>
      <c r="F105" s="79">
        <v>57167.3</v>
      </c>
      <c r="G105" s="23">
        <f>G106+G110+G117</f>
        <v>-30000</v>
      </c>
      <c r="H105" s="80">
        <f t="shared" si="5"/>
        <v>27167.300000000003</v>
      </c>
      <c r="I105" s="23">
        <f>I106+I110+I117</f>
        <v>43259.8</v>
      </c>
      <c r="J105" s="80">
        <f t="shared" si="6"/>
        <v>70427.100000000006</v>
      </c>
      <c r="K105" s="23">
        <f>K106+K110+K117</f>
        <v>-14043.1</v>
      </c>
      <c r="L105" s="23">
        <f t="shared" si="19"/>
        <v>56384.000000000007</v>
      </c>
      <c r="M105" s="1"/>
      <c r="N105" s="1"/>
      <c r="O105" s="1"/>
    </row>
    <row r="106" spans="1:15" ht="76.5" outlineLevel="4" x14ac:dyDescent="0.25">
      <c r="A106" s="240" t="s">
        <v>651</v>
      </c>
      <c r="B106" s="38" t="s">
        <v>17</v>
      </c>
      <c r="C106" s="36" t="s">
        <v>76</v>
      </c>
      <c r="D106" s="52" t="s">
        <v>652</v>
      </c>
      <c r="E106" s="36"/>
      <c r="F106" s="79">
        <v>700</v>
      </c>
      <c r="G106" s="23">
        <f>G107</f>
        <v>0</v>
      </c>
      <c r="H106" s="80">
        <f t="shared" si="5"/>
        <v>700</v>
      </c>
      <c r="I106" s="23">
        <f>I107</f>
        <v>0</v>
      </c>
      <c r="J106" s="80">
        <f t="shared" si="6"/>
        <v>700</v>
      </c>
      <c r="K106" s="23">
        <f>K107</f>
        <v>-600</v>
      </c>
      <c r="L106" s="23">
        <f t="shared" si="19"/>
        <v>100</v>
      </c>
      <c r="M106" s="1"/>
      <c r="N106" s="1"/>
      <c r="O106" s="1"/>
    </row>
    <row r="107" spans="1:15" ht="38.25" outlineLevel="6" x14ac:dyDescent="0.25">
      <c r="A107" s="233" t="s">
        <v>85</v>
      </c>
      <c r="B107" s="41" t="s">
        <v>17</v>
      </c>
      <c r="C107" s="36" t="s">
        <v>76</v>
      </c>
      <c r="D107" s="36" t="s">
        <v>86</v>
      </c>
      <c r="E107" s="36"/>
      <c r="F107" s="79">
        <v>700</v>
      </c>
      <c r="G107" s="23">
        <f>G108+G109</f>
        <v>0</v>
      </c>
      <c r="H107" s="80">
        <f t="shared" si="5"/>
        <v>700</v>
      </c>
      <c r="I107" s="23">
        <f>I108+I109</f>
        <v>0</v>
      </c>
      <c r="J107" s="80">
        <f t="shared" si="6"/>
        <v>700</v>
      </c>
      <c r="K107" s="23">
        <f>K108+K109</f>
        <v>-600</v>
      </c>
      <c r="L107" s="23">
        <f t="shared" si="19"/>
        <v>100</v>
      </c>
      <c r="M107" s="1"/>
      <c r="N107" s="1"/>
      <c r="O107" s="1"/>
    </row>
    <row r="108" spans="1:15" outlineLevel="7" x14ac:dyDescent="0.25">
      <c r="A108" s="216" t="s">
        <v>548</v>
      </c>
      <c r="B108" s="37" t="s">
        <v>17</v>
      </c>
      <c r="C108" s="37" t="s">
        <v>76</v>
      </c>
      <c r="D108" s="37" t="s">
        <v>86</v>
      </c>
      <c r="E108" s="37" t="s">
        <v>44</v>
      </c>
      <c r="F108" s="79">
        <v>600</v>
      </c>
      <c r="G108" s="26"/>
      <c r="H108" s="80">
        <f t="shared" si="5"/>
        <v>600</v>
      </c>
      <c r="I108" s="26"/>
      <c r="J108" s="112">
        <f t="shared" si="6"/>
        <v>600</v>
      </c>
      <c r="K108" s="26">
        <v>-600</v>
      </c>
      <c r="L108" s="23">
        <f t="shared" si="19"/>
        <v>0</v>
      </c>
      <c r="N108" s="20">
        <v>-600</v>
      </c>
      <c r="O108" s="305">
        <f t="shared" ref="O108:O109" si="21">L108+N108</f>
        <v>-600</v>
      </c>
    </row>
    <row r="109" spans="1:15" outlineLevel="7" x14ac:dyDescent="0.25">
      <c r="A109" s="234" t="s">
        <v>87</v>
      </c>
      <c r="B109" s="37" t="s">
        <v>17</v>
      </c>
      <c r="C109" s="37" t="s">
        <v>76</v>
      </c>
      <c r="D109" s="37" t="s">
        <v>86</v>
      </c>
      <c r="E109" s="37" t="s">
        <v>88</v>
      </c>
      <c r="F109" s="79">
        <v>100</v>
      </c>
      <c r="G109" s="26"/>
      <c r="H109" s="80">
        <f t="shared" si="5"/>
        <v>100</v>
      </c>
      <c r="I109" s="26"/>
      <c r="J109" s="80">
        <f t="shared" si="6"/>
        <v>100</v>
      </c>
      <c r="K109" s="26"/>
      <c r="L109" s="23">
        <f t="shared" si="19"/>
        <v>100</v>
      </c>
      <c r="O109" s="305">
        <f t="shared" si="21"/>
        <v>100</v>
      </c>
    </row>
    <row r="110" spans="1:15" outlineLevel="7" x14ac:dyDescent="0.25">
      <c r="A110" s="222" t="s">
        <v>653</v>
      </c>
      <c r="B110" s="38" t="s">
        <v>17</v>
      </c>
      <c r="C110" s="36" t="s">
        <v>76</v>
      </c>
      <c r="D110" s="52" t="s">
        <v>654</v>
      </c>
      <c r="E110" s="37"/>
      <c r="F110" s="79">
        <v>4743.8999999999996</v>
      </c>
      <c r="G110" s="23">
        <f>G114</f>
        <v>0</v>
      </c>
      <c r="H110" s="80">
        <f t="shared" si="5"/>
        <v>4743.8999999999996</v>
      </c>
      <c r="I110" s="23">
        <f>I114</f>
        <v>0</v>
      </c>
      <c r="J110" s="80">
        <f t="shared" si="6"/>
        <v>4743.8999999999996</v>
      </c>
      <c r="K110" s="23">
        <f>K114+K111</f>
        <v>30.1</v>
      </c>
      <c r="L110" s="23">
        <f t="shared" si="19"/>
        <v>4774</v>
      </c>
      <c r="M110" s="1"/>
      <c r="N110" s="1"/>
      <c r="O110" s="1"/>
    </row>
    <row r="111" spans="1:15" outlineLevel="7" x14ac:dyDescent="0.25">
      <c r="A111" s="241" t="s">
        <v>773</v>
      </c>
      <c r="B111" s="38" t="s">
        <v>17</v>
      </c>
      <c r="C111" s="36" t="s">
        <v>76</v>
      </c>
      <c r="D111" s="52" t="s">
        <v>834</v>
      </c>
      <c r="E111" s="37"/>
      <c r="F111" s="79"/>
      <c r="G111" s="23"/>
      <c r="H111" s="80"/>
      <c r="I111" s="23"/>
      <c r="J111" s="80"/>
      <c r="K111" s="23">
        <f>K112+K113</f>
        <v>30.1</v>
      </c>
      <c r="L111" s="23">
        <f t="shared" si="19"/>
        <v>30.1</v>
      </c>
      <c r="M111" s="1"/>
      <c r="N111" s="1"/>
      <c r="O111" s="1"/>
    </row>
    <row r="112" spans="1:15" outlineLevel="7" x14ac:dyDescent="0.25">
      <c r="A112" s="216" t="s">
        <v>91</v>
      </c>
      <c r="B112" s="45" t="s">
        <v>17</v>
      </c>
      <c r="C112" s="37" t="s">
        <v>76</v>
      </c>
      <c r="D112" s="56" t="s">
        <v>834</v>
      </c>
      <c r="E112" s="133">
        <v>111</v>
      </c>
      <c r="F112" s="79"/>
      <c r="G112" s="23"/>
      <c r="H112" s="80"/>
      <c r="I112" s="23"/>
      <c r="J112" s="112"/>
      <c r="K112" s="161">
        <v>23.1</v>
      </c>
      <c r="L112" s="23">
        <f t="shared" ref="L112:L170" si="22">J112+K112</f>
        <v>23.1</v>
      </c>
      <c r="M112" s="1"/>
      <c r="O112" s="305">
        <f t="shared" ref="O112:O113" si="23">L112+N112</f>
        <v>23.1</v>
      </c>
    </row>
    <row r="113" spans="1:15" ht="38.25" outlineLevel="7" x14ac:dyDescent="0.25">
      <c r="A113" s="242" t="s">
        <v>93</v>
      </c>
      <c r="B113" s="45" t="s">
        <v>17</v>
      </c>
      <c r="C113" s="37" t="s">
        <v>76</v>
      </c>
      <c r="D113" s="56" t="s">
        <v>834</v>
      </c>
      <c r="E113" s="37">
        <v>119</v>
      </c>
      <c r="F113" s="79"/>
      <c r="G113" s="23"/>
      <c r="H113" s="80"/>
      <c r="I113" s="23"/>
      <c r="J113" s="112"/>
      <c r="K113" s="161">
        <v>7</v>
      </c>
      <c r="L113" s="23">
        <f t="shared" si="22"/>
        <v>7</v>
      </c>
      <c r="M113" s="1"/>
      <c r="O113" s="305">
        <f t="shared" si="23"/>
        <v>7</v>
      </c>
    </row>
    <row r="114" spans="1:15" ht="38.25" outlineLevel="6" x14ac:dyDescent="0.25">
      <c r="A114" s="233" t="s">
        <v>89</v>
      </c>
      <c r="B114" s="41" t="s">
        <v>17</v>
      </c>
      <c r="C114" s="36" t="s">
        <v>76</v>
      </c>
      <c r="D114" s="36" t="s">
        <v>90</v>
      </c>
      <c r="E114" s="36"/>
      <c r="F114" s="79">
        <v>4743.8999999999996</v>
      </c>
      <c r="G114" s="23">
        <f>G115+G116</f>
        <v>0</v>
      </c>
      <c r="H114" s="80">
        <f t="shared" si="5"/>
        <v>4743.8999999999996</v>
      </c>
      <c r="I114" s="23">
        <f>I115+I116</f>
        <v>0</v>
      </c>
      <c r="J114" s="80">
        <f t="shared" si="6"/>
        <v>4743.8999999999996</v>
      </c>
      <c r="K114" s="23">
        <f>K115+K116</f>
        <v>0</v>
      </c>
      <c r="L114" s="23">
        <f t="shared" si="22"/>
        <v>4743.8999999999996</v>
      </c>
      <c r="M114" s="1"/>
      <c r="N114" s="1"/>
      <c r="O114" s="1"/>
    </row>
    <row r="115" spans="1:15" outlineLevel="7" x14ac:dyDescent="0.25">
      <c r="A115" s="234" t="s">
        <v>91</v>
      </c>
      <c r="B115" s="37" t="s">
        <v>17</v>
      </c>
      <c r="C115" s="37" t="s">
        <v>76</v>
      </c>
      <c r="D115" s="37" t="s">
        <v>90</v>
      </c>
      <c r="E115" s="37" t="s">
        <v>92</v>
      </c>
      <c r="F115" s="79">
        <v>3650.5</v>
      </c>
      <c r="G115" s="26"/>
      <c r="H115" s="80">
        <f t="shared" si="5"/>
        <v>3650.5</v>
      </c>
      <c r="I115" s="26"/>
      <c r="J115" s="80">
        <f t="shared" si="6"/>
        <v>3650.5</v>
      </c>
      <c r="K115" s="26"/>
      <c r="L115" s="23">
        <f t="shared" si="22"/>
        <v>3650.5</v>
      </c>
      <c r="O115" s="305">
        <f t="shared" ref="O115:O116" si="24">L115+N115</f>
        <v>3650.5</v>
      </c>
    </row>
    <row r="116" spans="1:15" ht="38.25" outlineLevel="7" x14ac:dyDescent="0.25">
      <c r="A116" s="235" t="s">
        <v>93</v>
      </c>
      <c r="B116" s="42" t="s">
        <v>17</v>
      </c>
      <c r="C116" s="42" t="s">
        <v>76</v>
      </c>
      <c r="D116" s="42" t="s">
        <v>90</v>
      </c>
      <c r="E116" s="37" t="s">
        <v>94</v>
      </c>
      <c r="F116" s="79">
        <v>1093.4000000000001</v>
      </c>
      <c r="G116" s="26"/>
      <c r="H116" s="80">
        <f t="shared" si="5"/>
        <v>1093.4000000000001</v>
      </c>
      <c r="I116" s="26"/>
      <c r="J116" s="80">
        <f t="shared" si="6"/>
        <v>1093.4000000000001</v>
      </c>
      <c r="K116" s="26"/>
      <c r="L116" s="23">
        <f t="shared" si="22"/>
        <v>1093.4000000000001</v>
      </c>
      <c r="O116" s="305">
        <f t="shared" si="24"/>
        <v>1093.4000000000001</v>
      </c>
    </row>
    <row r="117" spans="1:15" outlineLevel="7" x14ac:dyDescent="0.25">
      <c r="A117" s="222" t="s">
        <v>645</v>
      </c>
      <c r="B117" s="38" t="s">
        <v>17</v>
      </c>
      <c r="C117" s="53" t="s">
        <v>76</v>
      </c>
      <c r="D117" s="52" t="s">
        <v>646</v>
      </c>
      <c r="E117" s="144"/>
      <c r="F117" s="79">
        <v>51723.4</v>
      </c>
      <c r="G117" s="23">
        <f>G122+G126+G129</f>
        <v>-30000</v>
      </c>
      <c r="H117" s="80">
        <f t="shared" si="5"/>
        <v>21723.4</v>
      </c>
      <c r="I117" s="23">
        <f>I122+I126+I129</f>
        <v>43259.8</v>
      </c>
      <c r="J117" s="80">
        <f t="shared" si="6"/>
        <v>64983.200000000004</v>
      </c>
      <c r="K117" s="23">
        <f>K122+K126+K129+K118+K124</f>
        <v>-13473.2</v>
      </c>
      <c r="L117" s="23">
        <f t="shared" si="22"/>
        <v>51510</v>
      </c>
      <c r="M117" s="1"/>
      <c r="N117" s="1"/>
      <c r="O117" s="1"/>
    </row>
    <row r="118" spans="1:15" outlineLevel="7" x14ac:dyDescent="0.25">
      <c r="A118" s="222" t="s">
        <v>773</v>
      </c>
      <c r="B118" s="36" t="s">
        <v>17</v>
      </c>
      <c r="C118" s="36" t="s">
        <v>76</v>
      </c>
      <c r="D118" s="52" t="s">
        <v>786</v>
      </c>
      <c r="E118" s="109"/>
      <c r="F118" s="91"/>
      <c r="G118" s="23"/>
      <c r="H118" s="80"/>
      <c r="I118" s="23"/>
      <c r="J118" s="80"/>
      <c r="K118" s="23">
        <f>K119+K121+K120</f>
        <v>374</v>
      </c>
      <c r="L118" s="23">
        <f t="shared" si="22"/>
        <v>374</v>
      </c>
      <c r="M118" s="1"/>
      <c r="N118" s="1"/>
      <c r="O118" s="1"/>
    </row>
    <row r="119" spans="1:15" ht="38.25" outlineLevel="7" x14ac:dyDescent="0.25">
      <c r="A119" s="216" t="s">
        <v>790</v>
      </c>
      <c r="B119" s="126" t="s">
        <v>17</v>
      </c>
      <c r="C119" s="126" t="s">
        <v>76</v>
      </c>
      <c r="D119" s="56" t="s">
        <v>786</v>
      </c>
      <c r="E119" s="45" t="s">
        <v>11</v>
      </c>
      <c r="F119" s="127"/>
      <c r="G119" s="23"/>
      <c r="H119" s="80"/>
      <c r="I119" s="23"/>
      <c r="J119" s="112"/>
      <c r="K119" s="161">
        <v>267.7</v>
      </c>
      <c r="L119" s="23">
        <f t="shared" si="22"/>
        <v>267.7</v>
      </c>
      <c r="M119" s="1" t="s">
        <v>794</v>
      </c>
      <c r="O119" s="305">
        <f t="shared" ref="O119:O121" si="25">L119+N119</f>
        <v>267.7</v>
      </c>
    </row>
    <row r="120" spans="1:15" ht="25.5" outlineLevel="7" x14ac:dyDescent="0.25">
      <c r="A120" s="234" t="s">
        <v>42</v>
      </c>
      <c r="B120" s="126" t="s">
        <v>17</v>
      </c>
      <c r="C120" s="126" t="s">
        <v>76</v>
      </c>
      <c r="D120" s="56" t="s">
        <v>786</v>
      </c>
      <c r="E120" s="156" t="s">
        <v>43</v>
      </c>
      <c r="F120" s="127"/>
      <c r="G120" s="23"/>
      <c r="H120" s="80"/>
      <c r="I120" s="23"/>
      <c r="J120" s="112"/>
      <c r="K120" s="161">
        <v>36</v>
      </c>
      <c r="L120" s="23">
        <f t="shared" si="22"/>
        <v>36</v>
      </c>
      <c r="M120" s="1"/>
      <c r="O120" s="305">
        <f t="shared" si="25"/>
        <v>36</v>
      </c>
    </row>
    <row r="121" spans="1:15" outlineLevel="7" x14ac:dyDescent="0.25">
      <c r="A121" s="216" t="s">
        <v>548</v>
      </c>
      <c r="B121" s="126">
        <v>280</v>
      </c>
      <c r="C121" s="126" t="s">
        <v>76</v>
      </c>
      <c r="D121" s="187" t="s">
        <v>786</v>
      </c>
      <c r="E121" s="128" t="s">
        <v>44</v>
      </c>
      <c r="F121" s="129"/>
      <c r="G121" s="23"/>
      <c r="H121" s="80"/>
      <c r="I121" s="23"/>
      <c r="J121" s="112"/>
      <c r="K121" s="161">
        <v>70.3</v>
      </c>
      <c r="L121" s="23">
        <f t="shared" si="22"/>
        <v>70.3</v>
      </c>
      <c r="M121" s="1"/>
      <c r="O121" s="305">
        <f t="shared" si="25"/>
        <v>70.3</v>
      </c>
    </row>
    <row r="122" spans="1:15" outlineLevel="6" x14ac:dyDescent="0.25">
      <c r="A122" s="239" t="s">
        <v>38</v>
      </c>
      <c r="B122" s="41" t="s">
        <v>17</v>
      </c>
      <c r="C122" s="41" t="s">
        <v>76</v>
      </c>
      <c r="D122" s="41" t="s">
        <v>39</v>
      </c>
      <c r="E122" s="41"/>
      <c r="F122" s="79">
        <v>245</v>
      </c>
      <c r="G122" s="23">
        <f>G123</f>
        <v>0</v>
      </c>
      <c r="H122" s="80">
        <f t="shared" si="5"/>
        <v>245</v>
      </c>
      <c r="I122" s="23">
        <f>I123</f>
        <v>0</v>
      </c>
      <c r="J122" s="80">
        <f t="shared" si="6"/>
        <v>245</v>
      </c>
      <c r="K122" s="23">
        <f>K123</f>
        <v>0</v>
      </c>
      <c r="L122" s="23">
        <f t="shared" si="22"/>
        <v>245</v>
      </c>
      <c r="M122" s="1"/>
      <c r="N122" s="1"/>
      <c r="O122" s="1"/>
    </row>
    <row r="123" spans="1:15" outlineLevel="7" x14ac:dyDescent="0.25">
      <c r="A123" s="243" t="s">
        <v>51</v>
      </c>
      <c r="B123" s="37" t="s">
        <v>17</v>
      </c>
      <c r="C123" s="37" t="s">
        <v>76</v>
      </c>
      <c r="D123" s="37" t="s">
        <v>39</v>
      </c>
      <c r="E123" s="37" t="s">
        <v>52</v>
      </c>
      <c r="F123" s="79">
        <v>245</v>
      </c>
      <c r="G123" s="26"/>
      <c r="H123" s="80">
        <f t="shared" si="5"/>
        <v>245</v>
      </c>
      <c r="I123" s="26"/>
      <c r="J123" s="80">
        <f t="shared" si="6"/>
        <v>245</v>
      </c>
      <c r="K123" s="26"/>
      <c r="L123" s="23">
        <f t="shared" si="22"/>
        <v>245</v>
      </c>
      <c r="O123" s="305">
        <f>L123+N123</f>
        <v>245</v>
      </c>
    </row>
    <row r="124" spans="1:15" outlineLevel="7" x14ac:dyDescent="0.25">
      <c r="A124" s="233" t="s">
        <v>53</v>
      </c>
      <c r="B124" s="50">
        <v>280</v>
      </c>
      <c r="C124" s="50" t="s">
        <v>76</v>
      </c>
      <c r="D124" s="304" t="s">
        <v>54</v>
      </c>
      <c r="E124" s="37"/>
      <c r="F124" s="79"/>
      <c r="G124" s="26"/>
      <c r="H124" s="80"/>
      <c r="I124" s="26"/>
      <c r="J124" s="80"/>
      <c r="K124" s="23">
        <f>K125</f>
        <v>280</v>
      </c>
      <c r="L124" s="23">
        <f t="shared" si="22"/>
        <v>280</v>
      </c>
      <c r="O124" s="20"/>
    </row>
    <row r="125" spans="1:15" outlineLevel="7" x14ac:dyDescent="0.25">
      <c r="A125" s="216" t="s">
        <v>548</v>
      </c>
      <c r="B125" s="126">
        <v>280</v>
      </c>
      <c r="C125" s="126" t="s">
        <v>76</v>
      </c>
      <c r="D125" s="187" t="s">
        <v>54</v>
      </c>
      <c r="E125" s="128" t="s">
        <v>44</v>
      </c>
      <c r="F125" s="79"/>
      <c r="G125" s="26"/>
      <c r="H125" s="80"/>
      <c r="I125" s="26"/>
      <c r="J125" s="80"/>
      <c r="K125" s="325">
        <v>280</v>
      </c>
      <c r="L125" s="23">
        <f t="shared" si="22"/>
        <v>280</v>
      </c>
      <c r="M125" s="20" t="s">
        <v>1174</v>
      </c>
      <c r="O125" s="305">
        <f>L125+N125</f>
        <v>280</v>
      </c>
    </row>
    <row r="126" spans="1:15" ht="25.5" outlineLevel="6" x14ac:dyDescent="0.25">
      <c r="A126" s="233" t="s">
        <v>95</v>
      </c>
      <c r="B126" s="36" t="s">
        <v>17</v>
      </c>
      <c r="C126" s="36" t="s">
        <v>76</v>
      </c>
      <c r="D126" s="36" t="s">
        <v>96</v>
      </c>
      <c r="E126" s="36"/>
      <c r="F126" s="79">
        <v>1478.4</v>
      </c>
      <c r="G126" s="23">
        <f>G127+G128</f>
        <v>0</v>
      </c>
      <c r="H126" s="80">
        <f t="shared" si="5"/>
        <v>1478.4</v>
      </c>
      <c r="I126" s="23">
        <f>I127+I128</f>
        <v>0</v>
      </c>
      <c r="J126" s="80">
        <f t="shared" si="6"/>
        <v>1478.4</v>
      </c>
      <c r="K126" s="23">
        <f>K127+K128</f>
        <v>400</v>
      </c>
      <c r="L126" s="23">
        <f t="shared" si="22"/>
        <v>1878.4</v>
      </c>
      <c r="M126" s="1"/>
      <c r="N126" s="1"/>
      <c r="O126" s="1"/>
    </row>
    <row r="127" spans="1:15" outlineLevel="7" x14ac:dyDescent="0.25">
      <c r="A127" s="216" t="s">
        <v>548</v>
      </c>
      <c r="B127" s="37" t="s">
        <v>17</v>
      </c>
      <c r="C127" s="37" t="s">
        <v>76</v>
      </c>
      <c r="D127" s="37" t="s">
        <v>96</v>
      </c>
      <c r="E127" s="37" t="s">
        <v>44</v>
      </c>
      <c r="F127" s="79">
        <v>1470.4</v>
      </c>
      <c r="G127" s="26"/>
      <c r="H127" s="80">
        <f t="shared" si="5"/>
        <v>1470.4</v>
      </c>
      <c r="I127" s="26"/>
      <c r="J127" s="80">
        <f t="shared" si="6"/>
        <v>1470.4</v>
      </c>
      <c r="K127" s="82">
        <v>400</v>
      </c>
      <c r="L127" s="23">
        <f t="shared" si="22"/>
        <v>1870.4</v>
      </c>
      <c r="M127" s="20" t="s">
        <v>1177</v>
      </c>
      <c r="O127" s="305">
        <f t="shared" ref="O127:O128" si="26">L127+N127</f>
        <v>1870.4</v>
      </c>
    </row>
    <row r="128" spans="1:15" outlineLevel="7" x14ac:dyDescent="0.25">
      <c r="A128" s="234" t="s">
        <v>87</v>
      </c>
      <c r="B128" s="37" t="s">
        <v>17</v>
      </c>
      <c r="C128" s="37" t="s">
        <v>76</v>
      </c>
      <c r="D128" s="37" t="s">
        <v>96</v>
      </c>
      <c r="E128" s="37" t="s">
        <v>88</v>
      </c>
      <c r="F128" s="79">
        <v>8</v>
      </c>
      <c r="G128" s="26"/>
      <c r="H128" s="80">
        <f t="shared" si="5"/>
        <v>8</v>
      </c>
      <c r="I128" s="26"/>
      <c r="J128" s="80">
        <f t="shared" si="6"/>
        <v>8</v>
      </c>
      <c r="K128" s="26"/>
      <c r="L128" s="23">
        <f t="shared" si="22"/>
        <v>8</v>
      </c>
      <c r="O128" s="305">
        <f t="shared" si="26"/>
        <v>8</v>
      </c>
    </row>
    <row r="129" spans="1:15" ht="25.5" outlineLevel="6" x14ac:dyDescent="0.25">
      <c r="A129" s="233" t="s">
        <v>97</v>
      </c>
      <c r="B129" s="36" t="s">
        <v>17</v>
      </c>
      <c r="C129" s="36" t="s">
        <v>76</v>
      </c>
      <c r="D129" s="36" t="s">
        <v>98</v>
      </c>
      <c r="E129" s="36"/>
      <c r="F129" s="79">
        <v>50000</v>
      </c>
      <c r="G129" s="23">
        <f>G131</f>
        <v>-30000</v>
      </c>
      <c r="H129" s="80">
        <f t="shared" si="5"/>
        <v>20000</v>
      </c>
      <c r="I129" s="23">
        <f>I131+I130</f>
        <v>43259.8</v>
      </c>
      <c r="J129" s="80">
        <f t="shared" si="6"/>
        <v>63259.8</v>
      </c>
      <c r="K129" s="23">
        <f>K131+K130</f>
        <v>-14527.2</v>
      </c>
      <c r="L129" s="23">
        <f t="shared" si="22"/>
        <v>48732.600000000006</v>
      </c>
      <c r="M129" s="1"/>
      <c r="N129" s="1"/>
      <c r="O129" s="1"/>
    </row>
    <row r="130" spans="1:15" ht="25.5" outlineLevel="6" x14ac:dyDescent="0.25">
      <c r="A130" s="216" t="s">
        <v>559</v>
      </c>
      <c r="B130" s="37" t="s">
        <v>17</v>
      </c>
      <c r="C130" s="37" t="s">
        <v>76</v>
      </c>
      <c r="D130" s="37" t="s">
        <v>98</v>
      </c>
      <c r="E130" s="37">
        <v>121</v>
      </c>
      <c r="F130" s="79"/>
      <c r="G130" s="23"/>
      <c r="H130" s="80">
        <f t="shared" ref="H130:H209" si="27">F130+G130</f>
        <v>0</v>
      </c>
      <c r="I130" s="83">
        <f>23444.8</f>
        <v>23444.799999999999</v>
      </c>
      <c r="J130" s="80">
        <f t="shared" si="6"/>
        <v>23444.799999999999</v>
      </c>
      <c r="K130" s="26">
        <v>-1063.0999999999999</v>
      </c>
      <c r="L130" s="23">
        <f t="shared" si="22"/>
        <v>22381.7</v>
      </c>
      <c r="N130" s="20">
        <v>-1063.0999999999999</v>
      </c>
      <c r="O130" s="305">
        <f t="shared" ref="O130:O131" si="28">L130+N130</f>
        <v>21318.600000000002</v>
      </c>
    </row>
    <row r="131" spans="1:15" outlineLevel="7" x14ac:dyDescent="0.25">
      <c r="A131" s="216" t="s">
        <v>548</v>
      </c>
      <c r="B131" s="37" t="s">
        <v>17</v>
      </c>
      <c r="C131" s="37" t="s">
        <v>76</v>
      </c>
      <c r="D131" s="37" t="s">
        <v>98</v>
      </c>
      <c r="E131" s="37" t="s">
        <v>44</v>
      </c>
      <c r="F131" s="79">
        <v>50000</v>
      </c>
      <c r="G131" s="82">
        <v>-30000</v>
      </c>
      <c r="H131" s="80">
        <f t="shared" si="27"/>
        <v>20000</v>
      </c>
      <c r="I131" s="83">
        <f>20000-185</f>
        <v>19815</v>
      </c>
      <c r="J131" s="80">
        <f t="shared" ref="J131:J210" si="29">H131+I131</f>
        <v>39815</v>
      </c>
      <c r="K131" s="82">
        <f>-400-13064.1</f>
        <v>-13464.1</v>
      </c>
      <c r="L131" s="23">
        <f t="shared" si="22"/>
        <v>26350.9</v>
      </c>
      <c r="M131" s="324" t="s">
        <v>1208</v>
      </c>
      <c r="N131" s="20">
        <f>-12964.1-100</f>
        <v>-13064.1</v>
      </c>
      <c r="O131" s="305">
        <f t="shared" si="28"/>
        <v>13286.800000000001</v>
      </c>
    </row>
    <row r="132" spans="1:15" ht="25.5" outlineLevel="4" x14ac:dyDescent="0.25">
      <c r="A132" s="233" t="s">
        <v>99</v>
      </c>
      <c r="B132" s="36" t="s">
        <v>17</v>
      </c>
      <c r="C132" s="36" t="s">
        <v>76</v>
      </c>
      <c r="D132" s="36" t="s">
        <v>100</v>
      </c>
      <c r="E132" s="36"/>
      <c r="F132" s="79">
        <v>83.6</v>
      </c>
      <c r="G132" s="23">
        <f>G133</f>
        <v>0</v>
      </c>
      <c r="H132" s="80">
        <f t="shared" si="27"/>
        <v>83.6</v>
      </c>
      <c r="I132" s="23">
        <f>I133</f>
        <v>0</v>
      </c>
      <c r="J132" s="80">
        <f t="shared" si="29"/>
        <v>83.6</v>
      </c>
      <c r="K132" s="23">
        <f>K133</f>
        <v>0</v>
      </c>
      <c r="L132" s="23">
        <f t="shared" si="22"/>
        <v>83.6</v>
      </c>
      <c r="M132" s="1"/>
      <c r="N132" s="1"/>
      <c r="O132" s="1"/>
    </row>
    <row r="133" spans="1:15" ht="25.5" outlineLevel="4" x14ac:dyDescent="0.25">
      <c r="A133" s="222" t="s">
        <v>655</v>
      </c>
      <c r="B133" s="38" t="s">
        <v>17</v>
      </c>
      <c r="C133" s="36" t="s">
        <v>76</v>
      </c>
      <c r="D133" s="52" t="s">
        <v>656</v>
      </c>
      <c r="E133" s="36"/>
      <c r="F133" s="79">
        <v>83.6</v>
      </c>
      <c r="G133" s="23">
        <f>G134</f>
        <v>0</v>
      </c>
      <c r="H133" s="80">
        <f t="shared" si="27"/>
        <v>83.6</v>
      </c>
      <c r="I133" s="23">
        <f>I134</f>
        <v>0</v>
      </c>
      <c r="J133" s="80">
        <f t="shared" si="29"/>
        <v>83.6</v>
      </c>
      <c r="K133" s="23">
        <f>K134</f>
        <v>0</v>
      </c>
      <c r="L133" s="23">
        <f t="shared" si="22"/>
        <v>83.6</v>
      </c>
      <c r="M133" s="1"/>
      <c r="N133" s="1"/>
      <c r="O133" s="1"/>
    </row>
    <row r="134" spans="1:15" ht="25.5" outlineLevel="6" x14ac:dyDescent="0.25">
      <c r="A134" s="233" t="s">
        <v>101</v>
      </c>
      <c r="B134" s="36" t="s">
        <v>17</v>
      </c>
      <c r="C134" s="36" t="s">
        <v>76</v>
      </c>
      <c r="D134" s="36" t="s">
        <v>102</v>
      </c>
      <c r="E134" s="36"/>
      <c r="F134" s="79">
        <v>83.6</v>
      </c>
      <c r="G134" s="23">
        <f>G135+G136+G137</f>
        <v>0</v>
      </c>
      <c r="H134" s="80">
        <f t="shared" si="27"/>
        <v>83.6</v>
      </c>
      <c r="I134" s="23">
        <f>I135+I136+I137</f>
        <v>0</v>
      </c>
      <c r="J134" s="80">
        <f t="shared" si="29"/>
        <v>83.6</v>
      </c>
      <c r="K134" s="23">
        <f>K135+K136+K137</f>
        <v>0</v>
      </c>
      <c r="L134" s="23">
        <f t="shared" si="22"/>
        <v>83.6</v>
      </c>
      <c r="M134" s="1"/>
      <c r="N134" s="1"/>
      <c r="O134" s="1"/>
    </row>
    <row r="135" spans="1:15" outlineLevel="7" x14ac:dyDescent="0.25">
      <c r="A135" s="216" t="s">
        <v>548</v>
      </c>
      <c r="B135" s="37" t="s">
        <v>17</v>
      </c>
      <c r="C135" s="37" t="s">
        <v>76</v>
      </c>
      <c r="D135" s="37" t="s">
        <v>102</v>
      </c>
      <c r="E135" s="37" t="s">
        <v>44</v>
      </c>
      <c r="F135" s="79">
        <v>13.6</v>
      </c>
      <c r="G135" s="26"/>
      <c r="H135" s="80">
        <f t="shared" si="27"/>
        <v>13.6</v>
      </c>
      <c r="I135" s="26"/>
      <c r="J135" s="80">
        <f t="shared" si="29"/>
        <v>13.6</v>
      </c>
      <c r="K135" s="26"/>
      <c r="L135" s="23">
        <f t="shared" si="22"/>
        <v>13.6</v>
      </c>
      <c r="O135" s="305">
        <f t="shared" ref="O135:O137" si="30">L135+N135</f>
        <v>13.6</v>
      </c>
    </row>
    <row r="136" spans="1:15" outlineLevel="7" x14ac:dyDescent="0.25">
      <c r="A136" s="234" t="s">
        <v>87</v>
      </c>
      <c r="B136" s="37" t="s">
        <v>17</v>
      </c>
      <c r="C136" s="37" t="s">
        <v>76</v>
      </c>
      <c r="D136" s="37" t="s">
        <v>102</v>
      </c>
      <c r="E136" s="37" t="s">
        <v>88</v>
      </c>
      <c r="F136" s="79">
        <v>20</v>
      </c>
      <c r="G136" s="26"/>
      <c r="H136" s="80">
        <f t="shared" si="27"/>
        <v>20</v>
      </c>
      <c r="I136" s="26"/>
      <c r="J136" s="80">
        <f t="shared" si="29"/>
        <v>20</v>
      </c>
      <c r="K136" s="26"/>
      <c r="L136" s="23">
        <f t="shared" si="22"/>
        <v>20</v>
      </c>
      <c r="O136" s="305">
        <f t="shared" si="30"/>
        <v>20</v>
      </c>
    </row>
    <row r="137" spans="1:15" outlineLevel="7" x14ac:dyDescent="0.25">
      <c r="A137" s="234" t="s">
        <v>14</v>
      </c>
      <c r="B137" s="37" t="s">
        <v>17</v>
      </c>
      <c r="C137" s="37" t="s">
        <v>76</v>
      </c>
      <c r="D137" s="37" t="s">
        <v>102</v>
      </c>
      <c r="E137" s="37" t="s">
        <v>15</v>
      </c>
      <c r="F137" s="79">
        <v>50</v>
      </c>
      <c r="G137" s="26"/>
      <c r="H137" s="80">
        <f t="shared" si="27"/>
        <v>50</v>
      </c>
      <c r="I137" s="26"/>
      <c r="J137" s="80">
        <f t="shared" si="29"/>
        <v>50</v>
      </c>
      <c r="K137" s="26"/>
      <c r="L137" s="23">
        <f t="shared" si="22"/>
        <v>50</v>
      </c>
      <c r="O137" s="305">
        <f t="shared" si="30"/>
        <v>50</v>
      </c>
    </row>
    <row r="138" spans="1:15" outlineLevel="3" x14ac:dyDescent="0.25">
      <c r="A138" s="233" t="s">
        <v>6</v>
      </c>
      <c r="B138" s="36" t="s">
        <v>17</v>
      </c>
      <c r="C138" s="36" t="s">
        <v>76</v>
      </c>
      <c r="D138" s="36" t="s">
        <v>7</v>
      </c>
      <c r="E138" s="36"/>
      <c r="F138" s="79">
        <v>30000</v>
      </c>
      <c r="G138" s="23">
        <f>G139+G141</f>
        <v>27</v>
      </c>
      <c r="H138" s="80">
        <f t="shared" si="27"/>
        <v>30027</v>
      </c>
      <c r="I138" s="23">
        <f>I139+I141</f>
        <v>0</v>
      </c>
      <c r="J138" s="80">
        <f t="shared" si="29"/>
        <v>30027</v>
      </c>
      <c r="K138" s="23">
        <f>K139+K141</f>
        <v>-3798.1</v>
      </c>
      <c r="L138" s="23">
        <f t="shared" si="22"/>
        <v>26228.9</v>
      </c>
      <c r="M138" s="1"/>
      <c r="N138" s="1"/>
      <c r="O138" s="1"/>
    </row>
    <row r="139" spans="1:15" ht="25.5" outlineLevel="6" x14ac:dyDescent="0.25">
      <c r="A139" s="233" t="s">
        <v>103</v>
      </c>
      <c r="B139" s="36" t="s">
        <v>17</v>
      </c>
      <c r="C139" s="36" t="s">
        <v>76</v>
      </c>
      <c r="D139" s="36" t="s">
        <v>104</v>
      </c>
      <c r="E139" s="36"/>
      <c r="F139" s="79">
        <v>30000</v>
      </c>
      <c r="G139" s="23">
        <f>G140</f>
        <v>0</v>
      </c>
      <c r="H139" s="80">
        <f t="shared" si="27"/>
        <v>30000</v>
      </c>
      <c r="I139" s="23">
        <f>I140</f>
        <v>0</v>
      </c>
      <c r="J139" s="80">
        <f t="shared" si="29"/>
        <v>30000</v>
      </c>
      <c r="K139" s="23">
        <f>K140</f>
        <v>-3798.1</v>
      </c>
      <c r="L139" s="23">
        <f t="shared" si="22"/>
        <v>26201.9</v>
      </c>
      <c r="M139" s="1"/>
      <c r="N139" s="1"/>
      <c r="O139" s="1"/>
    </row>
    <row r="140" spans="1:15" ht="38.25" outlineLevel="7" x14ac:dyDescent="0.25">
      <c r="A140" s="234" t="s">
        <v>105</v>
      </c>
      <c r="B140" s="37" t="s">
        <v>17</v>
      </c>
      <c r="C140" s="37" t="s">
        <v>76</v>
      </c>
      <c r="D140" s="37" t="s">
        <v>104</v>
      </c>
      <c r="E140" s="37" t="s">
        <v>106</v>
      </c>
      <c r="F140" s="79">
        <v>30000</v>
      </c>
      <c r="G140" s="26"/>
      <c r="H140" s="80">
        <f t="shared" si="27"/>
        <v>30000</v>
      </c>
      <c r="I140" s="26"/>
      <c r="J140" s="112">
        <f t="shared" si="29"/>
        <v>30000</v>
      </c>
      <c r="K140" s="26">
        <v>-3798.1</v>
      </c>
      <c r="L140" s="23">
        <f t="shared" si="22"/>
        <v>26201.9</v>
      </c>
      <c r="N140" s="20">
        <v>-3798.1</v>
      </c>
      <c r="O140" s="305">
        <f>L140+N140</f>
        <v>22403.800000000003</v>
      </c>
    </row>
    <row r="141" spans="1:15" ht="38.25" outlineLevel="7" x14ac:dyDescent="0.25">
      <c r="A141" s="222" t="s">
        <v>551</v>
      </c>
      <c r="B141" s="36" t="s">
        <v>17</v>
      </c>
      <c r="C141" s="36" t="s">
        <v>76</v>
      </c>
      <c r="D141" s="52" t="s">
        <v>549</v>
      </c>
      <c r="E141" s="38" t="s">
        <v>550</v>
      </c>
      <c r="F141" s="79">
        <v>0</v>
      </c>
      <c r="G141" s="23">
        <f>G142</f>
        <v>27</v>
      </c>
      <c r="H141" s="80">
        <f t="shared" si="27"/>
        <v>27</v>
      </c>
      <c r="I141" s="23">
        <f>I142</f>
        <v>0</v>
      </c>
      <c r="J141" s="80">
        <f t="shared" si="29"/>
        <v>27</v>
      </c>
      <c r="K141" s="23">
        <f>K142</f>
        <v>0</v>
      </c>
      <c r="L141" s="23">
        <f t="shared" si="22"/>
        <v>27</v>
      </c>
      <c r="M141" s="1"/>
      <c r="N141" s="1"/>
      <c r="O141" s="1"/>
    </row>
    <row r="142" spans="1:15" outlineLevel="7" x14ac:dyDescent="0.25">
      <c r="A142" s="216" t="s">
        <v>548</v>
      </c>
      <c r="B142" s="42" t="s">
        <v>17</v>
      </c>
      <c r="C142" s="42" t="s">
        <v>76</v>
      </c>
      <c r="D142" s="54" t="s">
        <v>549</v>
      </c>
      <c r="E142" s="73" t="s">
        <v>44</v>
      </c>
      <c r="F142" s="84"/>
      <c r="G142" s="25">
        <v>27</v>
      </c>
      <c r="H142" s="80">
        <f t="shared" si="27"/>
        <v>27</v>
      </c>
      <c r="I142" s="26"/>
      <c r="J142" s="80">
        <f t="shared" si="29"/>
        <v>27</v>
      </c>
      <c r="K142" s="26"/>
      <c r="L142" s="23">
        <f t="shared" si="22"/>
        <v>27</v>
      </c>
      <c r="O142" s="305">
        <f>L142+N142</f>
        <v>27</v>
      </c>
    </row>
    <row r="143" spans="1:15" outlineLevel="7" x14ac:dyDescent="0.25">
      <c r="A143" s="222" t="s">
        <v>552</v>
      </c>
      <c r="B143" s="43" t="s">
        <v>17</v>
      </c>
      <c r="C143" s="65" t="s">
        <v>556</v>
      </c>
      <c r="D143" s="58"/>
      <c r="E143" s="74"/>
      <c r="F143" s="22">
        <v>0</v>
      </c>
      <c r="G143" s="23">
        <f>G144</f>
        <v>6000</v>
      </c>
      <c r="H143" s="80">
        <f t="shared" si="27"/>
        <v>6000</v>
      </c>
      <c r="I143" s="23">
        <f>I144</f>
        <v>0</v>
      </c>
      <c r="J143" s="80">
        <f t="shared" si="29"/>
        <v>6000</v>
      </c>
      <c r="K143" s="23">
        <f>K144</f>
        <v>0</v>
      </c>
      <c r="L143" s="23">
        <f t="shared" si="22"/>
        <v>6000</v>
      </c>
      <c r="M143" s="1"/>
      <c r="N143" s="1"/>
      <c r="O143" s="1"/>
    </row>
    <row r="144" spans="1:15" outlineLevel="7" x14ac:dyDescent="0.25">
      <c r="A144" s="222" t="s">
        <v>553</v>
      </c>
      <c r="B144" s="43" t="s">
        <v>17</v>
      </c>
      <c r="C144" s="65" t="s">
        <v>557</v>
      </c>
      <c r="D144" s="58"/>
      <c r="E144" s="74"/>
      <c r="F144" s="22">
        <v>0</v>
      </c>
      <c r="G144" s="23">
        <f>G145</f>
        <v>6000</v>
      </c>
      <c r="H144" s="80">
        <f t="shared" si="27"/>
        <v>6000</v>
      </c>
      <c r="I144" s="23">
        <f>I145</f>
        <v>0</v>
      </c>
      <c r="J144" s="80">
        <f t="shared" si="29"/>
        <v>6000</v>
      </c>
      <c r="K144" s="23">
        <f>K145</f>
        <v>0</v>
      </c>
      <c r="L144" s="23">
        <f t="shared" si="22"/>
        <v>6000</v>
      </c>
      <c r="M144" s="1"/>
      <c r="N144" s="1"/>
      <c r="O144" s="1"/>
    </row>
    <row r="145" spans="1:15" outlineLevel="7" x14ac:dyDescent="0.25">
      <c r="A145" s="222" t="s">
        <v>554</v>
      </c>
      <c r="B145" s="43" t="s">
        <v>17</v>
      </c>
      <c r="C145" s="65" t="s">
        <v>557</v>
      </c>
      <c r="D145" s="52" t="s">
        <v>7</v>
      </c>
      <c r="E145" s="74"/>
      <c r="F145" s="22">
        <v>0</v>
      </c>
      <c r="G145" s="23">
        <f>G146</f>
        <v>6000</v>
      </c>
      <c r="H145" s="80">
        <f t="shared" si="27"/>
        <v>6000</v>
      </c>
      <c r="I145" s="23">
        <f>I146</f>
        <v>0</v>
      </c>
      <c r="J145" s="80">
        <f t="shared" si="29"/>
        <v>6000</v>
      </c>
      <c r="K145" s="23">
        <f>K146</f>
        <v>0</v>
      </c>
      <c r="L145" s="23">
        <f t="shared" si="22"/>
        <v>6000</v>
      </c>
      <c r="M145" s="1"/>
      <c r="N145" s="1"/>
      <c r="O145" s="1"/>
    </row>
    <row r="146" spans="1:15" ht="25.5" outlineLevel="7" x14ac:dyDescent="0.25">
      <c r="A146" s="222" t="s">
        <v>555</v>
      </c>
      <c r="B146" s="43" t="s">
        <v>17</v>
      </c>
      <c r="C146" s="65" t="s">
        <v>557</v>
      </c>
      <c r="D146" s="52" t="s">
        <v>558</v>
      </c>
      <c r="E146" s="74"/>
      <c r="F146" s="22">
        <v>0</v>
      </c>
      <c r="G146" s="23">
        <f>G147+G148+G149+G150</f>
        <v>6000</v>
      </c>
      <c r="H146" s="80">
        <f t="shared" si="27"/>
        <v>6000</v>
      </c>
      <c r="I146" s="23">
        <f>I147+I148+I149+I150</f>
        <v>0</v>
      </c>
      <c r="J146" s="80">
        <f t="shared" si="29"/>
        <v>6000</v>
      </c>
      <c r="K146" s="23">
        <f>K147+K148+K149+K150</f>
        <v>0</v>
      </c>
      <c r="L146" s="23">
        <f t="shared" si="22"/>
        <v>6000</v>
      </c>
      <c r="M146" s="1"/>
      <c r="N146" s="1"/>
      <c r="O146" s="1"/>
    </row>
    <row r="147" spans="1:15" ht="25.5" outlineLevel="7" x14ac:dyDescent="0.25">
      <c r="A147" s="216" t="s">
        <v>559</v>
      </c>
      <c r="B147" s="74" t="s">
        <v>17</v>
      </c>
      <c r="C147" s="66" t="s">
        <v>557</v>
      </c>
      <c r="D147" s="56" t="s">
        <v>558</v>
      </c>
      <c r="E147" s="45" t="s">
        <v>11</v>
      </c>
      <c r="F147" s="22"/>
      <c r="G147" s="25">
        <v>4477.7</v>
      </c>
      <c r="H147" s="80">
        <f t="shared" si="27"/>
        <v>4477.7</v>
      </c>
      <c r="I147" s="26"/>
      <c r="J147" s="80">
        <f t="shared" si="29"/>
        <v>4477.7</v>
      </c>
      <c r="K147" s="26"/>
      <c r="L147" s="23">
        <f t="shared" si="22"/>
        <v>4477.7</v>
      </c>
      <c r="O147" s="305">
        <f t="shared" ref="O147:O150" si="31">L147+N147</f>
        <v>4477.7</v>
      </c>
    </row>
    <row r="148" spans="1:15" ht="38.25" outlineLevel="7" x14ac:dyDescent="0.25">
      <c r="A148" s="234" t="s">
        <v>40</v>
      </c>
      <c r="B148" s="74" t="s">
        <v>17</v>
      </c>
      <c r="C148" s="66" t="s">
        <v>557</v>
      </c>
      <c r="D148" s="56" t="s">
        <v>558</v>
      </c>
      <c r="E148" s="45" t="s">
        <v>41</v>
      </c>
      <c r="F148" s="22"/>
      <c r="G148" s="25">
        <v>10</v>
      </c>
      <c r="H148" s="80">
        <f t="shared" si="27"/>
        <v>10</v>
      </c>
      <c r="I148" s="26"/>
      <c r="J148" s="80">
        <f t="shared" si="29"/>
        <v>10</v>
      </c>
      <c r="K148" s="26"/>
      <c r="L148" s="23">
        <f t="shared" si="22"/>
        <v>10</v>
      </c>
      <c r="O148" s="305">
        <f t="shared" si="31"/>
        <v>10</v>
      </c>
    </row>
    <row r="149" spans="1:15" ht="51" outlineLevel="7" x14ac:dyDescent="0.25">
      <c r="A149" s="234" t="s">
        <v>12</v>
      </c>
      <c r="B149" s="74" t="s">
        <v>17</v>
      </c>
      <c r="C149" s="66" t="s">
        <v>557</v>
      </c>
      <c r="D149" s="56" t="s">
        <v>558</v>
      </c>
      <c r="E149" s="45" t="s">
        <v>13</v>
      </c>
      <c r="F149" s="22"/>
      <c r="G149" s="25">
        <v>1352.3</v>
      </c>
      <c r="H149" s="80">
        <f t="shared" si="27"/>
        <v>1352.3</v>
      </c>
      <c r="I149" s="26"/>
      <c r="J149" s="80">
        <f t="shared" si="29"/>
        <v>1352.3</v>
      </c>
      <c r="K149" s="26"/>
      <c r="L149" s="23">
        <f t="shared" si="22"/>
        <v>1352.3</v>
      </c>
      <c r="O149" s="305">
        <f t="shared" si="31"/>
        <v>1352.3</v>
      </c>
    </row>
    <row r="150" spans="1:15" outlineLevel="7" x14ac:dyDescent="0.25">
      <c r="A150" s="216" t="s">
        <v>548</v>
      </c>
      <c r="B150" s="74" t="s">
        <v>17</v>
      </c>
      <c r="C150" s="66" t="s">
        <v>557</v>
      </c>
      <c r="D150" s="56" t="s">
        <v>558</v>
      </c>
      <c r="E150" s="45" t="s">
        <v>44</v>
      </c>
      <c r="F150" s="22"/>
      <c r="G150" s="25">
        <v>160</v>
      </c>
      <c r="H150" s="80">
        <f t="shared" si="27"/>
        <v>160</v>
      </c>
      <c r="I150" s="26"/>
      <c r="J150" s="80">
        <f t="shared" si="29"/>
        <v>160</v>
      </c>
      <c r="K150" s="26"/>
      <c r="L150" s="23">
        <f t="shared" si="22"/>
        <v>160</v>
      </c>
      <c r="O150" s="305">
        <f t="shared" si="31"/>
        <v>160</v>
      </c>
    </row>
    <row r="151" spans="1:15" ht="25.5" outlineLevel="1" x14ac:dyDescent="0.25">
      <c r="A151" s="244" t="s">
        <v>107</v>
      </c>
      <c r="B151" s="115" t="s">
        <v>17</v>
      </c>
      <c r="C151" s="41" t="s">
        <v>108</v>
      </c>
      <c r="D151" s="41"/>
      <c r="E151" s="41"/>
      <c r="F151" s="87">
        <v>43689</v>
      </c>
      <c r="G151" s="23">
        <f>G152+G163+G195</f>
        <v>0</v>
      </c>
      <c r="H151" s="80">
        <f t="shared" si="27"/>
        <v>43689</v>
      </c>
      <c r="I151" s="23">
        <f>I152+I163+I195</f>
        <v>1556.6999999999998</v>
      </c>
      <c r="J151" s="80">
        <f t="shared" si="29"/>
        <v>45245.7</v>
      </c>
      <c r="K151" s="23">
        <f>K152+K163+K195</f>
        <v>11295.9</v>
      </c>
      <c r="L151" s="23">
        <f t="shared" si="22"/>
        <v>56541.599999999999</v>
      </c>
      <c r="M151" s="1"/>
      <c r="N151" s="1"/>
      <c r="O151" s="1"/>
    </row>
    <row r="152" spans="1:15" outlineLevel="2" x14ac:dyDescent="0.25">
      <c r="A152" s="236" t="s">
        <v>109</v>
      </c>
      <c r="B152" s="36" t="s">
        <v>17</v>
      </c>
      <c r="C152" s="36" t="s">
        <v>110</v>
      </c>
      <c r="D152" s="36"/>
      <c r="E152" s="36"/>
      <c r="F152" s="79">
        <v>127.6</v>
      </c>
      <c r="G152" s="23">
        <f>G153+G159</f>
        <v>0</v>
      </c>
      <c r="H152" s="80">
        <f t="shared" si="27"/>
        <v>127.6</v>
      </c>
      <c r="I152" s="23">
        <f>I153+I159</f>
        <v>0</v>
      </c>
      <c r="J152" s="80">
        <f t="shared" si="29"/>
        <v>127.6</v>
      </c>
      <c r="K152" s="23">
        <f>K153+K159</f>
        <v>0</v>
      </c>
      <c r="L152" s="23">
        <f t="shared" si="22"/>
        <v>127.6</v>
      </c>
      <c r="M152" s="1"/>
      <c r="N152" s="1"/>
      <c r="O152" s="1"/>
    </row>
    <row r="153" spans="1:15" ht="25.5" outlineLevel="3" x14ac:dyDescent="0.25">
      <c r="A153" s="233" t="s">
        <v>111</v>
      </c>
      <c r="B153" s="36" t="s">
        <v>17</v>
      </c>
      <c r="C153" s="36" t="s">
        <v>110</v>
      </c>
      <c r="D153" s="36" t="s">
        <v>112</v>
      </c>
      <c r="E153" s="36"/>
      <c r="F153" s="79">
        <v>125.6</v>
      </c>
      <c r="G153" s="23">
        <f>G154</f>
        <v>0</v>
      </c>
      <c r="H153" s="80">
        <f t="shared" si="27"/>
        <v>125.6</v>
      </c>
      <c r="I153" s="23">
        <f>I154</f>
        <v>0</v>
      </c>
      <c r="J153" s="80">
        <f t="shared" si="29"/>
        <v>125.6</v>
      </c>
      <c r="K153" s="23">
        <f>K154</f>
        <v>0</v>
      </c>
      <c r="L153" s="23">
        <f t="shared" si="22"/>
        <v>125.6</v>
      </c>
      <c r="M153" s="1"/>
      <c r="N153" s="1"/>
      <c r="O153" s="1"/>
    </row>
    <row r="154" spans="1:15" ht="25.5" outlineLevel="4" x14ac:dyDescent="0.25">
      <c r="A154" s="233" t="s">
        <v>113</v>
      </c>
      <c r="B154" s="36" t="s">
        <v>17</v>
      </c>
      <c r="C154" s="36" t="s">
        <v>110</v>
      </c>
      <c r="D154" s="36" t="s">
        <v>114</v>
      </c>
      <c r="E154" s="36"/>
      <c r="F154" s="79">
        <v>125.6</v>
      </c>
      <c r="G154" s="23">
        <f>G155</f>
        <v>0</v>
      </c>
      <c r="H154" s="80">
        <f t="shared" si="27"/>
        <v>125.6</v>
      </c>
      <c r="I154" s="23">
        <f>I155</f>
        <v>0</v>
      </c>
      <c r="J154" s="80">
        <f t="shared" si="29"/>
        <v>125.6</v>
      </c>
      <c r="K154" s="23">
        <f>K155</f>
        <v>0</v>
      </c>
      <c r="L154" s="23">
        <f t="shared" si="22"/>
        <v>125.6</v>
      </c>
      <c r="M154" s="1"/>
      <c r="N154" s="1"/>
      <c r="O154" s="1"/>
    </row>
    <row r="155" spans="1:15" ht="38.25" outlineLevel="4" x14ac:dyDescent="0.25">
      <c r="A155" s="222" t="s">
        <v>657</v>
      </c>
      <c r="B155" s="38" t="s">
        <v>17</v>
      </c>
      <c r="C155" s="36" t="s">
        <v>110</v>
      </c>
      <c r="D155" s="52" t="s">
        <v>658</v>
      </c>
      <c r="E155" s="36"/>
      <c r="F155" s="79">
        <v>125.6</v>
      </c>
      <c r="G155" s="23">
        <f>G156</f>
        <v>0</v>
      </c>
      <c r="H155" s="80">
        <f t="shared" si="27"/>
        <v>125.6</v>
      </c>
      <c r="I155" s="23">
        <f>I156</f>
        <v>0</v>
      </c>
      <c r="J155" s="80">
        <f t="shared" si="29"/>
        <v>125.6</v>
      </c>
      <c r="K155" s="23">
        <f>K156</f>
        <v>0</v>
      </c>
      <c r="L155" s="23">
        <f t="shared" si="22"/>
        <v>125.6</v>
      </c>
      <c r="M155" s="1"/>
      <c r="N155" s="1"/>
      <c r="O155" s="1"/>
    </row>
    <row r="156" spans="1:15" ht="38.25" outlineLevel="6" x14ac:dyDescent="0.25">
      <c r="A156" s="233" t="s">
        <v>115</v>
      </c>
      <c r="B156" s="36" t="s">
        <v>17</v>
      </c>
      <c r="C156" s="36" t="s">
        <v>110</v>
      </c>
      <c r="D156" s="36" t="s">
        <v>116</v>
      </c>
      <c r="E156" s="36"/>
      <c r="F156" s="79">
        <v>125.6</v>
      </c>
      <c r="G156" s="23">
        <f>G157+G158</f>
        <v>0</v>
      </c>
      <c r="H156" s="80">
        <f t="shared" si="27"/>
        <v>125.6</v>
      </c>
      <c r="I156" s="23">
        <f>I157+I158</f>
        <v>0</v>
      </c>
      <c r="J156" s="80">
        <f t="shared" si="29"/>
        <v>125.6</v>
      </c>
      <c r="K156" s="23">
        <f>K157+K158</f>
        <v>0</v>
      </c>
      <c r="L156" s="23">
        <f t="shared" si="22"/>
        <v>125.6</v>
      </c>
      <c r="M156" s="1"/>
      <c r="N156" s="1"/>
      <c r="O156" s="1"/>
    </row>
    <row r="157" spans="1:15" ht="25.5" outlineLevel="7" x14ac:dyDescent="0.25">
      <c r="A157" s="234" t="s">
        <v>42</v>
      </c>
      <c r="B157" s="37" t="s">
        <v>17</v>
      </c>
      <c r="C157" s="37" t="s">
        <v>110</v>
      </c>
      <c r="D157" s="37" t="s">
        <v>116</v>
      </c>
      <c r="E157" s="37" t="s">
        <v>43</v>
      </c>
      <c r="F157" s="79">
        <v>24</v>
      </c>
      <c r="G157" s="26"/>
      <c r="H157" s="80">
        <f t="shared" si="27"/>
        <v>24</v>
      </c>
      <c r="I157" s="26"/>
      <c r="J157" s="112">
        <f t="shared" si="29"/>
        <v>24</v>
      </c>
      <c r="K157" s="26"/>
      <c r="L157" s="23">
        <f t="shared" si="22"/>
        <v>24</v>
      </c>
      <c r="O157" s="305">
        <f t="shared" ref="O157:O158" si="32">L157+N157</f>
        <v>24</v>
      </c>
    </row>
    <row r="158" spans="1:15" outlineLevel="7" x14ac:dyDescent="0.25">
      <c r="A158" s="216" t="s">
        <v>548</v>
      </c>
      <c r="B158" s="37" t="s">
        <v>17</v>
      </c>
      <c r="C158" s="37" t="s">
        <v>110</v>
      </c>
      <c r="D158" s="37" t="s">
        <v>116</v>
      </c>
      <c r="E158" s="37" t="s">
        <v>44</v>
      </c>
      <c r="F158" s="79">
        <v>101.6</v>
      </c>
      <c r="G158" s="26"/>
      <c r="H158" s="80">
        <f t="shared" si="27"/>
        <v>101.6</v>
      </c>
      <c r="I158" s="26"/>
      <c r="J158" s="80">
        <f t="shared" si="29"/>
        <v>101.6</v>
      </c>
      <c r="K158" s="26"/>
      <c r="L158" s="23">
        <f t="shared" si="22"/>
        <v>101.6</v>
      </c>
      <c r="O158" s="305">
        <f t="shared" si="32"/>
        <v>101.6</v>
      </c>
    </row>
    <row r="159" spans="1:15" ht="51" outlineLevel="3" x14ac:dyDescent="0.25">
      <c r="A159" s="233" t="s">
        <v>117</v>
      </c>
      <c r="B159" s="36" t="s">
        <v>17</v>
      </c>
      <c r="C159" s="36" t="s">
        <v>110</v>
      </c>
      <c r="D159" s="36" t="s">
        <v>118</v>
      </c>
      <c r="E159" s="36"/>
      <c r="F159" s="79">
        <v>2</v>
      </c>
      <c r="G159" s="23">
        <f>G160</f>
        <v>0</v>
      </c>
      <c r="H159" s="80">
        <f t="shared" si="27"/>
        <v>2</v>
      </c>
      <c r="I159" s="23">
        <f>I160</f>
        <v>0</v>
      </c>
      <c r="J159" s="80">
        <f t="shared" si="29"/>
        <v>2</v>
      </c>
      <c r="K159" s="23">
        <f>K160</f>
        <v>0</v>
      </c>
      <c r="L159" s="23">
        <f t="shared" si="22"/>
        <v>2</v>
      </c>
      <c r="M159" s="1"/>
      <c r="N159" s="1"/>
      <c r="O159" s="1"/>
    </row>
    <row r="160" spans="1:15" ht="25.5" outlineLevel="3" x14ac:dyDescent="0.25">
      <c r="A160" s="222" t="s">
        <v>659</v>
      </c>
      <c r="B160" s="38" t="s">
        <v>17</v>
      </c>
      <c r="C160" s="36" t="s">
        <v>110</v>
      </c>
      <c r="D160" s="52" t="s">
        <v>660</v>
      </c>
      <c r="E160" s="36"/>
      <c r="F160" s="79">
        <v>2</v>
      </c>
      <c r="G160" s="23">
        <f>G161</f>
        <v>0</v>
      </c>
      <c r="H160" s="80">
        <f t="shared" si="27"/>
        <v>2</v>
      </c>
      <c r="I160" s="23">
        <f>I161</f>
        <v>0</v>
      </c>
      <c r="J160" s="80">
        <f t="shared" si="29"/>
        <v>2</v>
      </c>
      <c r="K160" s="23">
        <f>K161</f>
        <v>0</v>
      </c>
      <c r="L160" s="23">
        <f t="shared" si="22"/>
        <v>2</v>
      </c>
      <c r="M160" s="1"/>
      <c r="N160" s="1"/>
      <c r="O160" s="1"/>
    </row>
    <row r="161" spans="1:15" ht="38.25" outlineLevel="6" x14ac:dyDescent="0.25">
      <c r="A161" s="233" t="s">
        <v>115</v>
      </c>
      <c r="B161" s="36" t="s">
        <v>17</v>
      </c>
      <c r="C161" s="36" t="s">
        <v>110</v>
      </c>
      <c r="D161" s="36" t="s">
        <v>119</v>
      </c>
      <c r="E161" s="36"/>
      <c r="F161" s="79">
        <v>2</v>
      </c>
      <c r="G161" s="23">
        <f>G162</f>
        <v>0</v>
      </c>
      <c r="H161" s="80">
        <f t="shared" si="27"/>
        <v>2</v>
      </c>
      <c r="I161" s="23">
        <f>I162</f>
        <v>0</v>
      </c>
      <c r="J161" s="80">
        <f t="shared" si="29"/>
        <v>2</v>
      </c>
      <c r="K161" s="23">
        <f>K162</f>
        <v>0</v>
      </c>
      <c r="L161" s="23">
        <f t="shared" si="22"/>
        <v>2</v>
      </c>
      <c r="M161" s="1"/>
      <c r="N161" s="1"/>
      <c r="O161" s="1"/>
    </row>
    <row r="162" spans="1:15" outlineLevel="7" x14ac:dyDescent="0.25">
      <c r="A162" s="216" t="s">
        <v>548</v>
      </c>
      <c r="B162" s="37" t="s">
        <v>17</v>
      </c>
      <c r="C162" s="37" t="s">
        <v>110</v>
      </c>
      <c r="D162" s="37" t="s">
        <v>119</v>
      </c>
      <c r="E162" s="37" t="s">
        <v>44</v>
      </c>
      <c r="F162" s="79">
        <v>2</v>
      </c>
      <c r="G162" s="26"/>
      <c r="H162" s="80">
        <f t="shared" si="27"/>
        <v>2</v>
      </c>
      <c r="I162" s="26"/>
      <c r="J162" s="80">
        <f t="shared" si="29"/>
        <v>2</v>
      </c>
      <c r="K162" s="26"/>
      <c r="L162" s="23">
        <f t="shared" si="22"/>
        <v>2</v>
      </c>
      <c r="O162" s="305">
        <f>L162+N162</f>
        <v>2</v>
      </c>
    </row>
    <row r="163" spans="1:15" ht="38.25" outlineLevel="2" x14ac:dyDescent="0.25">
      <c r="A163" s="233" t="s">
        <v>120</v>
      </c>
      <c r="B163" s="36" t="s">
        <v>17</v>
      </c>
      <c r="C163" s="36" t="s">
        <v>121</v>
      </c>
      <c r="D163" s="36"/>
      <c r="E163" s="36"/>
      <c r="F163" s="79">
        <v>38767</v>
      </c>
      <c r="G163" s="23">
        <f>G164</f>
        <v>0</v>
      </c>
      <c r="H163" s="80">
        <f t="shared" si="27"/>
        <v>38767</v>
      </c>
      <c r="I163" s="23">
        <f>I164</f>
        <v>1195.0999999999999</v>
      </c>
      <c r="J163" s="80">
        <f t="shared" si="29"/>
        <v>39962.1</v>
      </c>
      <c r="K163" s="23">
        <f>K164</f>
        <v>10947.9</v>
      </c>
      <c r="L163" s="23">
        <f t="shared" si="22"/>
        <v>50910</v>
      </c>
      <c r="M163" s="1"/>
      <c r="N163" s="1"/>
      <c r="O163" s="1"/>
    </row>
    <row r="164" spans="1:15" ht="25.5" outlineLevel="3" x14ac:dyDescent="0.25">
      <c r="A164" s="233" t="s">
        <v>111</v>
      </c>
      <c r="B164" s="36" t="s">
        <v>17</v>
      </c>
      <c r="C164" s="36" t="s">
        <v>121</v>
      </c>
      <c r="D164" s="36" t="s">
        <v>112</v>
      </c>
      <c r="E164" s="36"/>
      <c r="F164" s="79">
        <v>38767</v>
      </c>
      <c r="G164" s="23">
        <f>G165</f>
        <v>0</v>
      </c>
      <c r="H164" s="80">
        <f t="shared" si="27"/>
        <v>38767</v>
      </c>
      <c r="I164" s="23">
        <f>I165</f>
        <v>1195.0999999999999</v>
      </c>
      <c r="J164" s="80">
        <f t="shared" si="29"/>
        <v>39962.1</v>
      </c>
      <c r="K164" s="23">
        <f>K165</f>
        <v>10947.9</v>
      </c>
      <c r="L164" s="23">
        <f t="shared" si="22"/>
        <v>50910</v>
      </c>
      <c r="M164" s="1"/>
      <c r="N164" s="1"/>
      <c r="O164" s="1"/>
    </row>
    <row r="165" spans="1:15" ht="25.5" outlineLevel="4" x14ac:dyDescent="0.25">
      <c r="A165" s="233" t="s">
        <v>113</v>
      </c>
      <c r="B165" s="36" t="s">
        <v>17</v>
      </c>
      <c r="C165" s="67" t="s">
        <v>121</v>
      </c>
      <c r="D165" s="36" t="s">
        <v>114</v>
      </c>
      <c r="E165" s="36"/>
      <c r="F165" s="79">
        <v>38767</v>
      </c>
      <c r="G165" s="23">
        <f>G169+G180</f>
        <v>0</v>
      </c>
      <c r="H165" s="80">
        <f t="shared" si="27"/>
        <v>38767</v>
      </c>
      <c r="I165" s="23">
        <f>I169+I180</f>
        <v>1195.0999999999999</v>
      </c>
      <c r="J165" s="80">
        <f t="shared" si="29"/>
        <v>39962.1</v>
      </c>
      <c r="K165" s="162">
        <f>K166+K169+K180</f>
        <v>10947.9</v>
      </c>
      <c r="L165" s="23">
        <f t="shared" si="22"/>
        <v>50910</v>
      </c>
      <c r="M165" s="1"/>
      <c r="N165" s="1"/>
      <c r="O165" s="1"/>
    </row>
    <row r="166" spans="1:15" ht="38.25" outlineLevel="4" x14ac:dyDescent="0.25">
      <c r="A166" s="233" t="s">
        <v>849</v>
      </c>
      <c r="B166" s="36">
        <v>280</v>
      </c>
      <c r="C166" s="67" t="s">
        <v>121</v>
      </c>
      <c r="D166" s="36">
        <v>1320100000</v>
      </c>
      <c r="E166" s="36"/>
      <c r="F166" s="79"/>
      <c r="G166" s="23"/>
      <c r="H166" s="80"/>
      <c r="I166" s="23"/>
      <c r="J166" s="80"/>
      <c r="K166" s="162">
        <f>K167</f>
        <v>443</v>
      </c>
      <c r="L166" s="23">
        <f>J166+K166</f>
        <v>443</v>
      </c>
      <c r="M166" s="1"/>
      <c r="N166" s="1"/>
      <c r="O166" s="1"/>
    </row>
    <row r="167" spans="1:15" ht="25.5" outlineLevel="4" x14ac:dyDescent="0.25">
      <c r="A167" s="245" t="s">
        <v>802</v>
      </c>
      <c r="B167" s="36" t="s">
        <v>291</v>
      </c>
      <c r="C167" s="36" t="s">
        <v>121</v>
      </c>
      <c r="D167" s="36">
        <v>1320104320</v>
      </c>
      <c r="E167" s="36"/>
      <c r="F167" s="79"/>
      <c r="G167" s="23"/>
      <c r="H167" s="80"/>
      <c r="I167" s="23"/>
      <c r="J167" s="80"/>
      <c r="K167" s="162">
        <f>K168</f>
        <v>443</v>
      </c>
      <c r="L167" s="23">
        <f>J167+K167</f>
        <v>443</v>
      </c>
      <c r="M167" s="1"/>
      <c r="N167" s="1"/>
      <c r="O167" s="1"/>
    </row>
    <row r="168" spans="1:15" outlineLevel="4" x14ac:dyDescent="0.25">
      <c r="A168" s="216" t="s">
        <v>548</v>
      </c>
      <c r="B168" s="163" t="s">
        <v>17</v>
      </c>
      <c r="C168" s="163" t="s">
        <v>121</v>
      </c>
      <c r="D168" s="163">
        <v>1320104320</v>
      </c>
      <c r="E168" s="163">
        <v>244</v>
      </c>
      <c r="F168" s="79"/>
      <c r="G168" s="23"/>
      <c r="H168" s="80"/>
      <c r="I168" s="23"/>
      <c r="J168" s="164"/>
      <c r="K168" s="161">
        <v>443</v>
      </c>
      <c r="L168" s="23">
        <f t="shared" si="22"/>
        <v>443</v>
      </c>
      <c r="M168" s="1"/>
      <c r="O168" s="305">
        <f>L168+N168</f>
        <v>443</v>
      </c>
    </row>
    <row r="169" spans="1:15" ht="38.25" outlineLevel="4" x14ac:dyDescent="0.25">
      <c r="A169" s="222" t="s">
        <v>657</v>
      </c>
      <c r="B169" s="38" t="s">
        <v>17</v>
      </c>
      <c r="C169" s="36" t="s">
        <v>121</v>
      </c>
      <c r="D169" s="52" t="s">
        <v>658</v>
      </c>
      <c r="E169" s="36"/>
      <c r="F169" s="79">
        <v>11464.1</v>
      </c>
      <c r="G169" s="23">
        <f>G174+G178</f>
        <v>0</v>
      </c>
      <c r="H169" s="80">
        <f t="shared" si="27"/>
        <v>11464.1</v>
      </c>
      <c r="I169" s="23">
        <f>I174+I178</f>
        <v>-36</v>
      </c>
      <c r="J169" s="80">
        <f t="shared" si="29"/>
        <v>11428.1</v>
      </c>
      <c r="K169" s="23">
        <f>K174+K178+K172+K170</f>
        <v>10476.1</v>
      </c>
      <c r="L169" s="23">
        <f t="shared" si="22"/>
        <v>21904.2</v>
      </c>
      <c r="M169" s="1"/>
      <c r="N169" s="1"/>
      <c r="O169" s="1"/>
    </row>
    <row r="170" spans="1:15" ht="25.5" outlineLevel="4" x14ac:dyDescent="0.25">
      <c r="A170" s="241" t="s">
        <v>802</v>
      </c>
      <c r="B170" s="38" t="s">
        <v>17</v>
      </c>
      <c r="C170" s="36" t="s">
        <v>121</v>
      </c>
      <c r="D170" s="52" t="s">
        <v>800</v>
      </c>
      <c r="E170" s="36"/>
      <c r="F170" s="79"/>
      <c r="G170" s="23"/>
      <c r="H170" s="80"/>
      <c r="I170" s="23"/>
      <c r="J170" s="80"/>
      <c r="K170" s="23">
        <f>K171</f>
        <v>8710</v>
      </c>
      <c r="L170" s="23">
        <f t="shared" si="22"/>
        <v>8710</v>
      </c>
      <c r="M170" s="1"/>
      <c r="N170" s="1"/>
      <c r="O170" s="1"/>
    </row>
    <row r="171" spans="1:15" outlineLevel="4" x14ac:dyDescent="0.25">
      <c r="A171" s="216" t="s">
        <v>548</v>
      </c>
      <c r="B171" s="165" t="s">
        <v>17</v>
      </c>
      <c r="C171" s="163" t="s">
        <v>121</v>
      </c>
      <c r="D171" s="166" t="s">
        <v>800</v>
      </c>
      <c r="E171" s="167">
        <v>244</v>
      </c>
      <c r="F171" s="79"/>
      <c r="G171" s="23"/>
      <c r="H171" s="80"/>
      <c r="I171" s="23"/>
      <c r="J171" s="168"/>
      <c r="K171" s="161">
        <v>8710</v>
      </c>
      <c r="L171" s="23">
        <f t="shared" ref="L171:L181" si="33">J171+K171</f>
        <v>8710</v>
      </c>
      <c r="M171" s="1"/>
      <c r="O171" s="305">
        <f>L171+N171</f>
        <v>8710</v>
      </c>
    </row>
    <row r="172" spans="1:15" ht="25.5" outlineLevel="4" x14ac:dyDescent="0.25">
      <c r="A172" s="222" t="s">
        <v>802</v>
      </c>
      <c r="B172" s="38" t="s">
        <v>291</v>
      </c>
      <c r="C172" s="326" t="s">
        <v>121</v>
      </c>
      <c r="D172" s="52" t="s">
        <v>801</v>
      </c>
      <c r="E172" s="133"/>
      <c r="F172" s="79"/>
      <c r="G172" s="23"/>
      <c r="H172" s="80"/>
      <c r="I172" s="23"/>
      <c r="J172" s="112"/>
      <c r="K172" s="23">
        <f>K173</f>
        <v>1792.5</v>
      </c>
      <c r="L172" s="23">
        <f>J172+K172</f>
        <v>1792.5</v>
      </c>
      <c r="M172" s="1"/>
      <c r="N172" s="1"/>
      <c r="O172" s="1"/>
    </row>
    <row r="173" spans="1:15" outlineLevel="4" x14ac:dyDescent="0.25">
      <c r="A173" s="216" t="s">
        <v>548</v>
      </c>
      <c r="B173" s="45" t="s">
        <v>17</v>
      </c>
      <c r="C173" s="37" t="s">
        <v>121</v>
      </c>
      <c r="D173" s="56" t="s">
        <v>801</v>
      </c>
      <c r="E173" s="37">
        <v>244</v>
      </c>
      <c r="F173" s="79"/>
      <c r="G173" s="23"/>
      <c r="H173" s="80"/>
      <c r="I173" s="23"/>
      <c r="J173" s="112"/>
      <c r="K173" s="161">
        <v>1792.5</v>
      </c>
      <c r="L173" s="23">
        <f t="shared" si="33"/>
        <v>1792.5</v>
      </c>
      <c r="M173" s="1"/>
      <c r="O173" s="305">
        <f>L173+N173</f>
        <v>1792.5</v>
      </c>
    </row>
    <row r="174" spans="1:15" ht="25.5" outlineLevel="6" x14ac:dyDescent="0.25">
      <c r="A174" s="233" t="s">
        <v>122</v>
      </c>
      <c r="B174" s="41" t="s">
        <v>17</v>
      </c>
      <c r="C174" s="36" t="s">
        <v>121</v>
      </c>
      <c r="D174" s="36" t="s">
        <v>123</v>
      </c>
      <c r="E174" s="36"/>
      <c r="F174" s="79">
        <v>9298.1</v>
      </c>
      <c r="G174" s="23">
        <f>G175+G176+G177</f>
        <v>0</v>
      </c>
      <c r="H174" s="80">
        <f t="shared" si="27"/>
        <v>9298.1</v>
      </c>
      <c r="I174" s="23">
        <f>I175+I176+I177</f>
        <v>-36</v>
      </c>
      <c r="J174" s="80">
        <f t="shared" si="29"/>
        <v>9262.1</v>
      </c>
      <c r="K174" s="23">
        <f>K175+K176+K177</f>
        <v>-36.400000000000006</v>
      </c>
      <c r="L174" s="23">
        <f t="shared" si="33"/>
        <v>9225.7000000000007</v>
      </c>
      <c r="M174" s="1"/>
      <c r="N174" s="1"/>
      <c r="O174" s="1"/>
    </row>
    <row r="175" spans="1:15" outlineLevel="7" x14ac:dyDescent="0.25">
      <c r="A175" s="216" t="s">
        <v>548</v>
      </c>
      <c r="B175" s="37" t="s">
        <v>17</v>
      </c>
      <c r="C175" s="37" t="s">
        <v>121</v>
      </c>
      <c r="D175" s="37" t="s">
        <v>123</v>
      </c>
      <c r="E175" s="37" t="s">
        <v>44</v>
      </c>
      <c r="F175" s="79">
        <v>8683.6</v>
      </c>
      <c r="G175" s="26"/>
      <c r="H175" s="80">
        <f t="shared" si="27"/>
        <v>8683.6</v>
      </c>
      <c r="I175" s="111">
        <v>-36</v>
      </c>
      <c r="J175" s="112">
        <f t="shared" si="29"/>
        <v>8647.6</v>
      </c>
      <c r="K175" s="26">
        <v>-81.400000000000006</v>
      </c>
      <c r="L175" s="23">
        <f t="shared" si="33"/>
        <v>8566.2000000000007</v>
      </c>
      <c r="N175" s="20">
        <v>-81.400000000000006</v>
      </c>
      <c r="O175" s="305">
        <f t="shared" ref="O175:O177" si="34">L175+N175</f>
        <v>8484.8000000000011</v>
      </c>
    </row>
    <row r="176" spans="1:15" outlineLevel="7" x14ac:dyDescent="0.25">
      <c r="A176" s="234" t="s">
        <v>45</v>
      </c>
      <c r="B176" s="37" t="s">
        <v>17</v>
      </c>
      <c r="C176" s="37" t="s">
        <v>121</v>
      </c>
      <c r="D176" s="37" t="s">
        <v>123</v>
      </c>
      <c r="E176" s="37" t="s">
        <v>46</v>
      </c>
      <c r="F176" s="79">
        <v>499.5</v>
      </c>
      <c r="G176" s="26"/>
      <c r="H176" s="80">
        <f t="shared" si="27"/>
        <v>499.5</v>
      </c>
      <c r="I176" s="26"/>
      <c r="J176" s="112">
        <f t="shared" si="29"/>
        <v>499.5</v>
      </c>
      <c r="K176" s="26">
        <v>45</v>
      </c>
      <c r="L176" s="23">
        <f t="shared" si="33"/>
        <v>544.5</v>
      </c>
      <c r="N176" s="20">
        <v>45</v>
      </c>
      <c r="O176" s="305">
        <f t="shared" si="34"/>
        <v>589.5</v>
      </c>
    </row>
    <row r="177" spans="1:15" outlineLevel="7" x14ac:dyDescent="0.25">
      <c r="A177" s="234" t="s">
        <v>14</v>
      </c>
      <c r="B177" s="37" t="s">
        <v>17</v>
      </c>
      <c r="C177" s="37" t="s">
        <v>121</v>
      </c>
      <c r="D177" s="37" t="s">
        <v>123</v>
      </c>
      <c r="E177" s="37" t="s">
        <v>15</v>
      </c>
      <c r="F177" s="79">
        <v>115</v>
      </c>
      <c r="G177" s="26"/>
      <c r="H177" s="80">
        <f t="shared" si="27"/>
        <v>115</v>
      </c>
      <c r="I177" s="26"/>
      <c r="J177" s="80">
        <f t="shared" si="29"/>
        <v>115</v>
      </c>
      <c r="K177" s="26"/>
      <c r="L177" s="23">
        <f t="shared" si="33"/>
        <v>115</v>
      </c>
      <c r="O177" s="305">
        <f t="shared" si="34"/>
        <v>115</v>
      </c>
    </row>
    <row r="178" spans="1:15" ht="25.5" outlineLevel="6" x14ac:dyDescent="0.25">
      <c r="A178" s="233" t="s">
        <v>124</v>
      </c>
      <c r="B178" s="36" t="s">
        <v>17</v>
      </c>
      <c r="C178" s="36" t="s">
        <v>121</v>
      </c>
      <c r="D178" s="36" t="s">
        <v>125</v>
      </c>
      <c r="E178" s="36"/>
      <c r="F178" s="79">
        <v>2166</v>
      </c>
      <c r="G178" s="23">
        <f>G179</f>
        <v>0</v>
      </c>
      <c r="H178" s="80">
        <f t="shared" si="27"/>
        <v>2166</v>
      </c>
      <c r="I178" s="23">
        <f>I179</f>
        <v>0</v>
      </c>
      <c r="J178" s="80">
        <f t="shared" si="29"/>
        <v>2166</v>
      </c>
      <c r="K178" s="23">
        <f>K179</f>
        <v>10</v>
      </c>
      <c r="L178" s="23">
        <f t="shared" si="33"/>
        <v>2176</v>
      </c>
      <c r="M178" s="1"/>
      <c r="N178" s="1"/>
      <c r="O178" s="1"/>
    </row>
    <row r="179" spans="1:15" outlineLevel="7" x14ac:dyDescent="0.25">
      <c r="A179" s="216" t="s">
        <v>548</v>
      </c>
      <c r="B179" s="37" t="s">
        <v>17</v>
      </c>
      <c r="C179" s="37" t="s">
        <v>121</v>
      </c>
      <c r="D179" s="37" t="s">
        <v>125</v>
      </c>
      <c r="E179" s="37" t="s">
        <v>44</v>
      </c>
      <c r="F179" s="79">
        <v>2166</v>
      </c>
      <c r="G179" s="26"/>
      <c r="H179" s="80">
        <f t="shared" si="27"/>
        <v>2166</v>
      </c>
      <c r="I179" s="26"/>
      <c r="J179" s="112">
        <f t="shared" si="29"/>
        <v>2166</v>
      </c>
      <c r="K179" s="26">
        <v>10</v>
      </c>
      <c r="L179" s="23">
        <f t="shared" si="33"/>
        <v>2176</v>
      </c>
      <c r="N179" s="20">
        <v>10</v>
      </c>
      <c r="O179" s="305">
        <f>L179+N179</f>
        <v>2186</v>
      </c>
    </row>
    <row r="180" spans="1:15" ht="25.5" outlineLevel="7" x14ac:dyDescent="0.25">
      <c r="A180" s="222" t="s">
        <v>661</v>
      </c>
      <c r="B180" s="38" t="s">
        <v>17</v>
      </c>
      <c r="C180" s="36" t="s">
        <v>121</v>
      </c>
      <c r="D180" s="52" t="s">
        <v>662</v>
      </c>
      <c r="E180" s="37"/>
      <c r="F180" s="79">
        <v>27302.9</v>
      </c>
      <c r="G180" s="23">
        <f>G184+G186+G188</f>
        <v>0</v>
      </c>
      <c r="H180" s="80">
        <f t="shared" si="27"/>
        <v>27302.9</v>
      </c>
      <c r="I180" s="23">
        <f>I184+I186+I188</f>
        <v>1231.0999999999999</v>
      </c>
      <c r="J180" s="80">
        <f t="shared" si="29"/>
        <v>28534</v>
      </c>
      <c r="K180" s="23">
        <f>K184+K186+K188+K181</f>
        <v>28.799999999999986</v>
      </c>
      <c r="L180" s="23">
        <f t="shared" si="33"/>
        <v>28562.799999999999</v>
      </c>
      <c r="M180" s="1"/>
      <c r="N180" s="1"/>
      <c r="O180" s="1"/>
    </row>
    <row r="181" spans="1:15" outlineLevel="7" x14ac:dyDescent="0.25">
      <c r="A181" s="241" t="s">
        <v>773</v>
      </c>
      <c r="B181" s="38" t="s">
        <v>17</v>
      </c>
      <c r="C181" s="36" t="s">
        <v>121</v>
      </c>
      <c r="D181" s="52" t="s">
        <v>832</v>
      </c>
      <c r="E181" s="37"/>
      <c r="F181" s="79"/>
      <c r="G181" s="23"/>
      <c r="H181" s="80"/>
      <c r="I181" s="23"/>
      <c r="J181" s="80"/>
      <c r="K181" s="23">
        <f>K182+K183</f>
        <v>28.8</v>
      </c>
      <c r="L181" s="23">
        <f t="shared" si="33"/>
        <v>28.8</v>
      </c>
      <c r="M181" s="1"/>
      <c r="N181" s="1"/>
      <c r="O181" s="1"/>
    </row>
    <row r="182" spans="1:15" outlineLevel="7" x14ac:dyDescent="0.25">
      <c r="A182" s="216" t="s">
        <v>91</v>
      </c>
      <c r="B182" s="45" t="s">
        <v>17</v>
      </c>
      <c r="C182" s="37" t="s">
        <v>121</v>
      </c>
      <c r="D182" s="56" t="s">
        <v>832</v>
      </c>
      <c r="E182" s="133">
        <v>111</v>
      </c>
      <c r="F182" s="79"/>
      <c r="G182" s="23"/>
      <c r="H182" s="80"/>
      <c r="I182" s="23"/>
      <c r="J182" s="112"/>
      <c r="K182" s="124">
        <v>22.1</v>
      </c>
      <c r="L182" s="23">
        <f t="shared" ref="L182:L220" si="35">J182+K182</f>
        <v>22.1</v>
      </c>
      <c r="M182" s="1"/>
      <c r="O182" s="305">
        <f t="shared" ref="O182:O183" si="36">L182+N182</f>
        <v>22.1</v>
      </c>
    </row>
    <row r="183" spans="1:15" ht="38.25" outlineLevel="7" x14ac:dyDescent="0.25">
      <c r="A183" s="242" t="s">
        <v>93</v>
      </c>
      <c r="B183" s="45" t="s">
        <v>17</v>
      </c>
      <c r="C183" s="37" t="s">
        <v>121</v>
      </c>
      <c r="D183" s="56" t="s">
        <v>832</v>
      </c>
      <c r="E183" s="37">
        <v>119</v>
      </c>
      <c r="F183" s="79"/>
      <c r="G183" s="23"/>
      <c r="H183" s="80"/>
      <c r="I183" s="23"/>
      <c r="J183" s="112"/>
      <c r="K183" s="124">
        <v>6.7</v>
      </c>
      <c r="L183" s="23">
        <f t="shared" si="35"/>
        <v>6.7</v>
      </c>
      <c r="M183" s="1"/>
      <c r="O183" s="305">
        <f t="shared" si="36"/>
        <v>6.7</v>
      </c>
    </row>
    <row r="184" spans="1:15" outlineLevel="7" x14ac:dyDescent="0.25">
      <c r="A184" s="233" t="s">
        <v>629</v>
      </c>
      <c r="B184" s="41" t="s">
        <v>17</v>
      </c>
      <c r="C184" s="36" t="s">
        <v>121</v>
      </c>
      <c r="D184" s="36">
        <v>1320360180</v>
      </c>
      <c r="E184" s="36"/>
      <c r="F184" s="79">
        <v>0</v>
      </c>
      <c r="G184" s="26"/>
      <c r="H184" s="80">
        <f t="shared" si="27"/>
        <v>0</v>
      </c>
      <c r="I184" s="23">
        <f>I185</f>
        <v>0</v>
      </c>
      <c r="J184" s="80">
        <f t="shared" si="29"/>
        <v>0</v>
      </c>
      <c r="K184" s="23">
        <f>K185</f>
        <v>0</v>
      </c>
      <c r="L184" s="23">
        <f t="shared" si="35"/>
        <v>0</v>
      </c>
      <c r="M184" s="1"/>
      <c r="N184" s="1"/>
      <c r="O184" s="1"/>
    </row>
    <row r="185" spans="1:15" outlineLevel="7" x14ac:dyDescent="0.25">
      <c r="A185" s="216" t="s">
        <v>548</v>
      </c>
      <c r="B185" s="37" t="s">
        <v>17</v>
      </c>
      <c r="C185" s="37" t="s">
        <v>121</v>
      </c>
      <c r="D185" s="37">
        <v>1320360180</v>
      </c>
      <c r="E185" s="37" t="s">
        <v>44</v>
      </c>
      <c r="F185" s="79"/>
      <c r="G185" s="26"/>
      <c r="H185" s="80">
        <f t="shared" si="27"/>
        <v>0</v>
      </c>
      <c r="I185" s="83"/>
      <c r="J185" s="80">
        <f t="shared" si="29"/>
        <v>0</v>
      </c>
      <c r="K185" s="26"/>
      <c r="L185" s="23">
        <f t="shared" si="35"/>
        <v>0</v>
      </c>
      <c r="O185" s="305">
        <f>L185+N185</f>
        <v>0</v>
      </c>
    </row>
    <row r="186" spans="1:15" ht="38.25" outlineLevel="6" x14ac:dyDescent="0.25">
      <c r="A186" s="233" t="s">
        <v>126</v>
      </c>
      <c r="B186" s="36" t="s">
        <v>17</v>
      </c>
      <c r="C186" s="36" t="s">
        <v>121</v>
      </c>
      <c r="D186" s="36" t="s">
        <v>127</v>
      </c>
      <c r="E186" s="36"/>
      <c r="F186" s="79">
        <v>400</v>
      </c>
      <c r="G186" s="23">
        <f>G187</f>
        <v>0</v>
      </c>
      <c r="H186" s="80">
        <f t="shared" si="27"/>
        <v>400</v>
      </c>
      <c r="I186" s="23">
        <f>I187</f>
        <v>1231.0999999999999</v>
      </c>
      <c r="J186" s="80">
        <f t="shared" si="29"/>
        <v>1631.1</v>
      </c>
      <c r="K186" s="23">
        <f>K187</f>
        <v>0</v>
      </c>
      <c r="L186" s="23">
        <f t="shared" si="35"/>
        <v>1631.1</v>
      </c>
      <c r="M186" s="1"/>
      <c r="N186" s="1"/>
      <c r="O186" s="1"/>
    </row>
    <row r="187" spans="1:15" outlineLevel="7" x14ac:dyDescent="0.25">
      <c r="A187" s="216" t="s">
        <v>548</v>
      </c>
      <c r="B187" s="37" t="s">
        <v>17</v>
      </c>
      <c r="C187" s="37" t="s">
        <v>121</v>
      </c>
      <c r="D187" s="37" t="s">
        <v>127</v>
      </c>
      <c r="E187" s="37" t="s">
        <v>44</v>
      </c>
      <c r="F187" s="79">
        <v>400</v>
      </c>
      <c r="G187" s="26"/>
      <c r="H187" s="80">
        <f t="shared" si="27"/>
        <v>400</v>
      </c>
      <c r="I187" s="83">
        <v>1231.0999999999999</v>
      </c>
      <c r="J187" s="80">
        <f t="shared" si="29"/>
        <v>1631.1</v>
      </c>
      <c r="K187" s="26"/>
      <c r="L187" s="23">
        <f t="shared" si="35"/>
        <v>1631.1</v>
      </c>
      <c r="O187" s="305">
        <f>L187+N187</f>
        <v>1631.1</v>
      </c>
    </row>
    <row r="188" spans="1:15" ht="38.25" outlineLevel="6" x14ac:dyDescent="0.25">
      <c r="A188" s="233" t="s">
        <v>128</v>
      </c>
      <c r="B188" s="36" t="s">
        <v>17</v>
      </c>
      <c r="C188" s="36" t="s">
        <v>121</v>
      </c>
      <c r="D188" s="36" t="s">
        <v>129</v>
      </c>
      <c r="E188" s="36"/>
      <c r="F188" s="79">
        <v>26902.9</v>
      </c>
      <c r="G188" s="23">
        <f>G189+G190+G191+G192+G193+G194</f>
        <v>0</v>
      </c>
      <c r="H188" s="80">
        <f t="shared" si="27"/>
        <v>26902.9</v>
      </c>
      <c r="I188" s="23">
        <f>I189+I190+I191+I192+I193+I194</f>
        <v>0</v>
      </c>
      <c r="J188" s="80">
        <f t="shared" si="29"/>
        <v>26902.9</v>
      </c>
      <c r="K188" s="23">
        <f>K189+K190+K191+K192+K193+K194</f>
        <v>-1.4210854715202004E-14</v>
      </c>
      <c r="L188" s="23">
        <f t="shared" si="35"/>
        <v>26902.9</v>
      </c>
      <c r="M188" s="1"/>
      <c r="N188" s="1"/>
      <c r="O188" s="1"/>
    </row>
    <row r="189" spans="1:15" outlineLevel="7" x14ac:dyDescent="0.25">
      <c r="A189" s="234" t="s">
        <v>91</v>
      </c>
      <c r="B189" s="37" t="s">
        <v>17</v>
      </c>
      <c r="C189" s="37" t="s">
        <v>121</v>
      </c>
      <c r="D189" s="37" t="s">
        <v>129</v>
      </c>
      <c r="E189" s="37" t="s">
        <v>92</v>
      </c>
      <c r="F189" s="79">
        <v>18662</v>
      </c>
      <c r="G189" s="26"/>
      <c r="H189" s="80">
        <f t="shared" si="27"/>
        <v>18662</v>
      </c>
      <c r="I189" s="26"/>
      <c r="J189" s="80">
        <f t="shared" si="29"/>
        <v>18662</v>
      </c>
      <c r="K189" s="26"/>
      <c r="L189" s="23">
        <f t="shared" si="35"/>
        <v>18662</v>
      </c>
      <c r="O189" s="305">
        <f t="shared" ref="O189:O194" si="37">L189+N189</f>
        <v>18662</v>
      </c>
    </row>
    <row r="190" spans="1:15" ht="38.25" outlineLevel="7" x14ac:dyDescent="0.25">
      <c r="A190" s="234" t="s">
        <v>93</v>
      </c>
      <c r="B190" s="37" t="s">
        <v>17</v>
      </c>
      <c r="C190" s="37" t="s">
        <v>121</v>
      </c>
      <c r="D190" s="37" t="s">
        <v>129</v>
      </c>
      <c r="E190" s="37" t="s">
        <v>94</v>
      </c>
      <c r="F190" s="79">
        <v>5635.9</v>
      </c>
      <c r="G190" s="26"/>
      <c r="H190" s="80">
        <f t="shared" si="27"/>
        <v>5635.9</v>
      </c>
      <c r="I190" s="26"/>
      <c r="J190" s="80">
        <f t="shared" si="29"/>
        <v>5635.9</v>
      </c>
      <c r="K190" s="26"/>
      <c r="L190" s="23">
        <f t="shared" si="35"/>
        <v>5635.9</v>
      </c>
      <c r="O190" s="305">
        <f t="shared" si="37"/>
        <v>5635.9</v>
      </c>
    </row>
    <row r="191" spans="1:15" ht="25.5" outlineLevel="7" x14ac:dyDescent="0.25">
      <c r="A191" s="234" t="s">
        <v>42</v>
      </c>
      <c r="B191" s="37" t="s">
        <v>17</v>
      </c>
      <c r="C191" s="37" t="s">
        <v>121</v>
      </c>
      <c r="D191" s="37" t="s">
        <v>129</v>
      </c>
      <c r="E191" s="37" t="s">
        <v>43</v>
      </c>
      <c r="F191" s="79">
        <v>106.8</v>
      </c>
      <c r="G191" s="26"/>
      <c r="H191" s="80">
        <f t="shared" si="27"/>
        <v>106.8</v>
      </c>
      <c r="I191" s="26"/>
      <c r="J191" s="80">
        <f t="shared" si="29"/>
        <v>106.8</v>
      </c>
      <c r="K191" s="26">
        <v>102.3</v>
      </c>
      <c r="L191" s="23">
        <f t="shared" si="35"/>
        <v>209.1</v>
      </c>
      <c r="N191" s="20">
        <v>102.3</v>
      </c>
      <c r="O191" s="305">
        <f t="shared" si="37"/>
        <v>311.39999999999998</v>
      </c>
    </row>
    <row r="192" spans="1:15" outlineLevel="7" x14ac:dyDescent="0.25">
      <c r="A192" s="216" t="s">
        <v>548</v>
      </c>
      <c r="B192" s="37" t="s">
        <v>17</v>
      </c>
      <c r="C192" s="37" t="s">
        <v>121</v>
      </c>
      <c r="D192" s="37" t="s">
        <v>129</v>
      </c>
      <c r="E192" s="37" t="s">
        <v>44</v>
      </c>
      <c r="F192" s="79">
        <v>2226.9</v>
      </c>
      <c r="G192" s="26"/>
      <c r="H192" s="80">
        <f t="shared" si="27"/>
        <v>2226.9</v>
      </c>
      <c r="I192" s="26"/>
      <c r="J192" s="80">
        <f t="shared" si="29"/>
        <v>2226.9</v>
      </c>
      <c r="K192" s="26">
        <v>-177.3</v>
      </c>
      <c r="L192" s="23">
        <f t="shared" si="35"/>
        <v>2049.6</v>
      </c>
      <c r="N192" s="20">
        <v>-177.3</v>
      </c>
      <c r="O192" s="305">
        <f t="shared" si="37"/>
        <v>1872.3</v>
      </c>
    </row>
    <row r="193" spans="1:15" outlineLevel="7" x14ac:dyDescent="0.25">
      <c r="A193" s="234" t="s">
        <v>45</v>
      </c>
      <c r="B193" s="37" t="s">
        <v>17</v>
      </c>
      <c r="C193" s="37" t="s">
        <v>121</v>
      </c>
      <c r="D193" s="37" t="s">
        <v>129</v>
      </c>
      <c r="E193" s="37" t="s">
        <v>46</v>
      </c>
      <c r="F193" s="79">
        <v>250</v>
      </c>
      <c r="G193" s="26"/>
      <c r="H193" s="80">
        <f t="shared" si="27"/>
        <v>250</v>
      </c>
      <c r="I193" s="26"/>
      <c r="J193" s="80">
        <f t="shared" si="29"/>
        <v>250</v>
      </c>
      <c r="K193" s="26">
        <v>75</v>
      </c>
      <c r="L193" s="23">
        <f t="shared" si="35"/>
        <v>325</v>
      </c>
      <c r="N193" s="20">
        <v>75</v>
      </c>
      <c r="O193" s="305">
        <f t="shared" si="37"/>
        <v>400</v>
      </c>
    </row>
    <row r="194" spans="1:15" outlineLevel="7" x14ac:dyDescent="0.25">
      <c r="A194" s="234" t="s">
        <v>49</v>
      </c>
      <c r="B194" s="37" t="s">
        <v>17</v>
      </c>
      <c r="C194" s="37" t="s">
        <v>121</v>
      </c>
      <c r="D194" s="37" t="s">
        <v>129</v>
      </c>
      <c r="E194" s="37" t="s">
        <v>50</v>
      </c>
      <c r="F194" s="79">
        <v>21.3</v>
      </c>
      <c r="G194" s="26"/>
      <c r="H194" s="80">
        <f t="shared" si="27"/>
        <v>21.3</v>
      </c>
      <c r="I194" s="26"/>
      <c r="J194" s="80">
        <f t="shared" si="29"/>
        <v>21.3</v>
      </c>
      <c r="K194" s="26"/>
      <c r="L194" s="23">
        <f t="shared" si="35"/>
        <v>21.3</v>
      </c>
      <c r="O194" s="305">
        <f t="shared" si="37"/>
        <v>21.3</v>
      </c>
    </row>
    <row r="195" spans="1:15" ht="25.5" outlineLevel="2" x14ac:dyDescent="0.25">
      <c r="A195" s="233" t="s">
        <v>130</v>
      </c>
      <c r="B195" s="36" t="s">
        <v>17</v>
      </c>
      <c r="C195" s="36" t="s">
        <v>131</v>
      </c>
      <c r="D195" s="36"/>
      <c r="E195" s="36"/>
      <c r="F195" s="79">
        <v>4794.3999999999996</v>
      </c>
      <c r="G195" s="23">
        <f>G202</f>
        <v>0</v>
      </c>
      <c r="H195" s="80">
        <f t="shared" si="27"/>
        <v>4794.3999999999996</v>
      </c>
      <c r="I195" s="23">
        <f>I202</f>
        <v>361.6</v>
      </c>
      <c r="J195" s="80">
        <f t="shared" si="29"/>
        <v>5156</v>
      </c>
      <c r="K195" s="23">
        <f>K202+K196</f>
        <v>348</v>
      </c>
      <c r="L195" s="23">
        <f t="shared" si="35"/>
        <v>5504</v>
      </c>
      <c r="M195" s="1"/>
      <c r="N195" s="1"/>
      <c r="O195" s="1"/>
    </row>
    <row r="196" spans="1:15" ht="25.5" outlineLevel="2" x14ac:dyDescent="0.25">
      <c r="A196" s="217" t="s">
        <v>764</v>
      </c>
      <c r="B196" s="36" t="s">
        <v>17</v>
      </c>
      <c r="C196" s="36" t="s">
        <v>131</v>
      </c>
      <c r="D196" s="60" t="s">
        <v>70</v>
      </c>
      <c r="E196" s="36"/>
      <c r="F196" s="79"/>
      <c r="G196" s="23"/>
      <c r="H196" s="80"/>
      <c r="I196" s="23"/>
      <c r="J196" s="80"/>
      <c r="K196" s="23">
        <f>K197</f>
        <v>348</v>
      </c>
      <c r="L196" s="23">
        <f t="shared" si="35"/>
        <v>348</v>
      </c>
      <c r="M196" s="1"/>
      <c r="N196" s="1"/>
      <c r="O196" s="1"/>
    </row>
    <row r="197" spans="1:15" ht="38.25" outlineLevel="2" x14ac:dyDescent="0.25">
      <c r="A197" s="217" t="s">
        <v>710</v>
      </c>
      <c r="B197" s="36" t="s">
        <v>17</v>
      </c>
      <c r="C197" s="36" t="s">
        <v>131</v>
      </c>
      <c r="D197" s="62" t="s">
        <v>711</v>
      </c>
      <c r="E197" s="36"/>
      <c r="F197" s="79"/>
      <c r="G197" s="23"/>
      <c r="H197" s="80"/>
      <c r="I197" s="23"/>
      <c r="J197" s="80"/>
      <c r="K197" s="23">
        <f>K200+K198</f>
        <v>348</v>
      </c>
      <c r="L197" s="23">
        <f t="shared" si="35"/>
        <v>348</v>
      </c>
      <c r="M197" s="1"/>
      <c r="N197" s="1"/>
      <c r="O197" s="1"/>
    </row>
    <row r="198" spans="1:15" ht="51" outlineLevel="2" x14ac:dyDescent="0.25">
      <c r="A198" s="217" t="s">
        <v>789</v>
      </c>
      <c r="B198" s="140">
        <v>280</v>
      </c>
      <c r="C198" s="36" t="s">
        <v>131</v>
      </c>
      <c r="D198" s="62" t="s">
        <v>788</v>
      </c>
      <c r="E198" s="36"/>
      <c r="F198" s="79"/>
      <c r="G198" s="23"/>
      <c r="H198" s="80"/>
      <c r="I198" s="23"/>
      <c r="J198" s="80"/>
      <c r="K198" s="23">
        <v>208.8</v>
      </c>
      <c r="L198" s="23">
        <v>208.8</v>
      </c>
      <c r="M198" s="1"/>
      <c r="N198" s="1"/>
      <c r="O198" s="1"/>
    </row>
    <row r="199" spans="1:15" outlineLevel="2" x14ac:dyDescent="0.25">
      <c r="A199" s="218" t="s">
        <v>548</v>
      </c>
      <c r="B199" s="133">
        <v>280</v>
      </c>
      <c r="C199" s="37" t="s">
        <v>131</v>
      </c>
      <c r="D199" s="63" t="s">
        <v>788</v>
      </c>
      <c r="E199" s="37" t="s">
        <v>44</v>
      </c>
      <c r="F199" s="79"/>
      <c r="G199" s="23"/>
      <c r="H199" s="80"/>
      <c r="I199" s="23"/>
      <c r="J199" s="80"/>
      <c r="K199" s="299">
        <v>208.8</v>
      </c>
      <c r="L199" s="23">
        <f>J199+K199</f>
        <v>208.8</v>
      </c>
      <c r="M199" s="1"/>
      <c r="N199" s="1"/>
      <c r="O199" s="305">
        <f>L199+N199</f>
        <v>208.8</v>
      </c>
    </row>
    <row r="200" spans="1:15" ht="38.25" outlineLevel="2" x14ac:dyDescent="0.25">
      <c r="A200" s="246" t="s">
        <v>855</v>
      </c>
      <c r="B200" s="36" t="s">
        <v>17</v>
      </c>
      <c r="C200" s="36" t="s">
        <v>131</v>
      </c>
      <c r="D200" s="62" t="s">
        <v>854</v>
      </c>
      <c r="E200" s="36"/>
      <c r="F200" s="79"/>
      <c r="G200" s="23"/>
      <c r="H200" s="80"/>
      <c r="I200" s="23"/>
      <c r="J200" s="80"/>
      <c r="K200" s="23">
        <f>K201</f>
        <v>139.19999999999999</v>
      </c>
      <c r="L200" s="23">
        <f t="shared" si="35"/>
        <v>139.19999999999999</v>
      </c>
      <c r="M200" s="1"/>
      <c r="N200" s="1"/>
      <c r="O200" s="1"/>
    </row>
    <row r="201" spans="1:15" outlineLevel="2" x14ac:dyDescent="0.25">
      <c r="A201" s="216" t="s">
        <v>548</v>
      </c>
      <c r="B201" s="37" t="s">
        <v>17</v>
      </c>
      <c r="C201" s="37" t="s">
        <v>131</v>
      </c>
      <c r="D201" s="63" t="s">
        <v>854</v>
      </c>
      <c r="E201" s="37" t="s">
        <v>44</v>
      </c>
      <c r="F201" s="79"/>
      <c r="G201" s="23"/>
      <c r="H201" s="80"/>
      <c r="I201" s="23"/>
      <c r="J201" s="80"/>
      <c r="K201" s="26">
        <v>139.19999999999999</v>
      </c>
      <c r="L201" s="23">
        <f t="shared" si="35"/>
        <v>139.19999999999999</v>
      </c>
      <c r="M201" s="1"/>
      <c r="N201" s="1">
        <v>139.19999999999999</v>
      </c>
      <c r="O201" s="305">
        <f>L201+N201</f>
        <v>278.39999999999998</v>
      </c>
    </row>
    <row r="202" spans="1:15" ht="25.5" outlineLevel="3" x14ac:dyDescent="0.25">
      <c r="A202" s="233" t="s">
        <v>111</v>
      </c>
      <c r="B202" s="36" t="s">
        <v>17</v>
      </c>
      <c r="C202" s="36" t="s">
        <v>131</v>
      </c>
      <c r="D202" s="36" t="s">
        <v>112</v>
      </c>
      <c r="E202" s="36"/>
      <c r="F202" s="79">
        <v>4794.3999999999996</v>
      </c>
      <c r="G202" s="23">
        <f>G203+G211</f>
        <v>0</v>
      </c>
      <c r="H202" s="80">
        <f t="shared" si="27"/>
        <v>4794.3999999999996</v>
      </c>
      <c r="I202" s="23">
        <f>I203+I211</f>
        <v>361.6</v>
      </c>
      <c r="J202" s="80">
        <f t="shared" si="29"/>
        <v>5156</v>
      </c>
      <c r="K202" s="23">
        <f>K203+K211</f>
        <v>0</v>
      </c>
      <c r="L202" s="23">
        <f t="shared" si="35"/>
        <v>5156</v>
      </c>
      <c r="M202" s="1"/>
      <c r="N202" s="1"/>
      <c r="O202" s="1"/>
    </row>
    <row r="203" spans="1:15" ht="25.5" outlineLevel="4" x14ac:dyDescent="0.25">
      <c r="A203" s="233" t="s">
        <v>132</v>
      </c>
      <c r="B203" s="36" t="s">
        <v>17</v>
      </c>
      <c r="C203" s="36" t="s">
        <v>131</v>
      </c>
      <c r="D203" s="36" t="s">
        <v>133</v>
      </c>
      <c r="E203" s="36"/>
      <c r="F203" s="79">
        <v>3276.4</v>
      </c>
      <c r="G203" s="23">
        <f>G204</f>
        <v>0</v>
      </c>
      <c r="H203" s="80">
        <f t="shared" si="27"/>
        <v>3276.4</v>
      </c>
      <c r="I203" s="23">
        <f>I204</f>
        <v>-250</v>
      </c>
      <c r="J203" s="80">
        <f t="shared" si="29"/>
        <v>3026.4</v>
      </c>
      <c r="K203" s="23">
        <f>K204</f>
        <v>-2747.4</v>
      </c>
      <c r="L203" s="23">
        <f t="shared" si="35"/>
        <v>279</v>
      </c>
      <c r="M203" s="1"/>
      <c r="N203" s="1"/>
      <c r="O203" s="1"/>
    </row>
    <row r="204" spans="1:15" outlineLevel="4" x14ac:dyDescent="0.25">
      <c r="A204" s="222" t="s">
        <v>663</v>
      </c>
      <c r="B204" s="38" t="s">
        <v>17</v>
      </c>
      <c r="C204" s="36" t="s">
        <v>131</v>
      </c>
      <c r="D204" s="52" t="s">
        <v>664</v>
      </c>
      <c r="E204" s="36"/>
      <c r="F204" s="79">
        <v>3276.4</v>
      </c>
      <c r="G204" s="23">
        <f>G205+G207</f>
        <v>0</v>
      </c>
      <c r="H204" s="80">
        <f t="shared" si="27"/>
        <v>3276.4</v>
      </c>
      <c r="I204" s="23">
        <f>I205+I207</f>
        <v>-250</v>
      </c>
      <c r="J204" s="80">
        <f t="shared" si="29"/>
        <v>3026.4</v>
      </c>
      <c r="K204" s="23">
        <f>K205+K207</f>
        <v>-2747.4</v>
      </c>
      <c r="L204" s="23">
        <f t="shared" si="35"/>
        <v>279</v>
      </c>
      <c r="M204" s="1"/>
      <c r="N204" s="1"/>
      <c r="O204" s="1"/>
    </row>
    <row r="205" spans="1:15" ht="25.5" outlineLevel="6" x14ac:dyDescent="0.25">
      <c r="A205" s="233" t="s">
        <v>134</v>
      </c>
      <c r="B205" s="36" t="s">
        <v>17</v>
      </c>
      <c r="C205" s="36" t="s">
        <v>131</v>
      </c>
      <c r="D205" s="36" t="s">
        <v>135</v>
      </c>
      <c r="E205" s="36"/>
      <c r="F205" s="79">
        <v>2997.4</v>
      </c>
      <c r="G205" s="23">
        <f>G206</f>
        <v>0</v>
      </c>
      <c r="H205" s="80">
        <f t="shared" si="27"/>
        <v>2997.4</v>
      </c>
      <c r="I205" s="23">
        <f>I206</f>
        <v>-250</v>
      </c>
      <c r="J205" s="80">
        <f t="shared" si="29"/>
        <v>2747.4</v>
      </c>
      <c r="K205" s="23">
        <f>K206</f>
        <v>-2747.4</v>
      </c>
      <c r="L205" s="23">
        <f t="shared" si="35"/>
        <v>0</v>
      </c>
      <c r="M205" s="1"/>
      <c r="N205" s="1"/>
      <c r="O205" s="1"/>
    </row>
    <row r="206" spans="1:15" outlineLevel="7" x14ac:dyDescent="0.25">
      <c r="A206" s="216" t="s">
        <v>548</v>
      </c>
      <c r="B206" s="37" t="s">
        <v>17</v>
      </c>
      <c r="C206" s="37" t="s">
        <v>131</v>
      </c>
      <c r="D206" s="37" t="s">
        <v>135</v>
      </c>
      <c r="E206" s="37" t="s">
        <v>44</v>
      </c>
      <c r="F206" s="79">
        <v>2997.4</v>
      </c>
      <c r="G206" s="26"/>
      <c r="H206" s="80">
        <f t="shared" si="27"/>
        <v>2997.4</v>
      </c>
      <c r="I206" s="111">
        <v>-250</v>
      </c>
      <c r="J206" s="80">
        <f t="shared" si="29"/>
        <v>2747.4</v>
      </c>
      <c r="K206" s="26">
        <v>-2747.4</v>
      </c>
      <c r="L206" s="23">
        <f t="shared" si="35"/>
        <v>0</v>
      </c>
      <c r="N206" s="20">
        <v>-2747.4</v>
      </c>
      <c r="O206" s="305">
        <f>L206+N206</f>
        <v>-2747.4</v>
      </c>
    </row>
    <row r="207" spans="1:15" ht="25.5" outlineLevel="6" x14ac:dyDescent="0.25">
      <c r="A207" s="233" t="s">
        <v>136</v>
      </c>
      <c r="B207" s="36" t="s">
        <v>17</v>
      </c>
      <c r="C207" s="36" t="s">
        <v>131</v>
      </c>
      <c r="D207" s="36" t="s">
        <v>137</v>
      </c>
      <c r="E207" s="36"/>
      <c r="F207" s="79">
        <v>279</v>
      </c>
      <c r="G207" s="23">
        <f>G208+G209+G210</f>
        <v>0</v>
      </c>
      <c r="H207" s="80">
        <f t="shared" si="27"/>
        <v>279</v>
      </c>
      <c r="I207" s="23">
        <f>I208+I209+I210</f>
        <v>0</v>
      </c>
      <c r="J207" s="80">
        <f t="shared" si="29"/>
        <v>279</v>
      </c>
      <c r="K207" s="23">
        <f>K208+K209+K210</f>
        <v>0</v>
      </c>
      <c r="L207" s="23">
        <f t="shared" si="35"/>
        <v>279</v>
      </c>
      <c r="M207" s="1"/>
      <c r="N207" s="1"/>
      <c r="O207" s="1"/>
    </row>
    <row r="208" spans="1:15" outlineLevel="7" x14ac:dyDescent="0.25">
      <c r="A208" s="216" t="s">
        <v>548</v>
      </c>
      <c r="B208" s="37" t="s">
        <v>17</v>
      </c>
      <c r="C208" s="37" t="s">
        <v>131</v>
      </c>
      <c r="D208" s="37" t="s">
        <v>137</v>
      </c>
      <c r="E208" s="37" t="s">
        <v>44</v>
      </c>
      <c r="F208" s="79">
        <v>79</v>
      </c>
      <c r="G208" s="26"/>
      <c r="H208" s="80">
        <f t="shared" si="27"/>
        <v>79</v>
      </c>
      <c r="I208" s="26"/>
      <c r="J208" s="112">
        <f t="shared" si="29"/>
        <v>79</v>
      </c>
      <c r="K208" s="26">
        <v>35</v>
      </c>
      <c r="L208" s="23">
        <f t="shared" si="35"/>
        <v>114</v>
      </c>
      <c r="N208" s="20">
        <v>35</v>
      </c>
      <c r="O208" s="305">
        <f t="shared" ref="O208:O210" si="38">L208+N208</f>
        <v>149</v>
      </c>
    </row>
    <row r="209" spans="1:15" outlineLevel="7" x14ac:dyDescent="0.25">
      <c r="A209" s="234" t="s">
        <v>87</v>
      </c>
      <c r="B209" s="37" t="s">
        <v>17</v>
      </c>
      <c r="C209" s="37" t="s">
        <v>131</v>
      </c>
      <c r="D209" s="37" t="s">
        <v>137</v>
      </c>
      <c r="E209" s="37" t="s">
        <v>88</v>
      </c>
      <c r="F209" s="79">
        <v>100</v>
      </c>
      <c r="G209" s="26"/>
      <c r="H209" s="80">
        <f t="shared" si="27"/>
        <v>100</v>
      </c>
      <c r="I209" s="26"/>
      <c r="J209" s="80">
        <f t="shared" si="29"/>
        <v>100</v>
      </c>
      <c r="K209" s="26"/>
      <c r="L209" s="23">
        <f t="shared" si="35"/>
        <v>100</v>
      </c>
      <c r="O209" s="305">
        <f t="shared" si="38"/>
        <v>100</v>
      </c>
    </row>
    <row r="210" spans="1:15" outlineLevel="7" x14ac:dyDescent="0.25">
      <c r="A210" s="234" t="s">
        <v>14</v>
      </c>
      <c r="B210" s="37" t="s">
        <v>17</v>
      </c>
      <c r="C210" s="37" t="s">
        <v>131</v>
      </c>
      <c r="D210" s="37" t="s">
        <v>137</v>
      </c>
      <c r="E210" s="37" t="s">
        <v>15</v>
      </c>
      <c r="F210" s="79">
        <v>100</v>
      </c>
      <c r="G210" s="26"/>
      <c r="H210" s="80">
        <f t="shared" ref="H210:H512" si="39">F210+G210</f>
        <v>100</v>
      </c>
      <c r="I210" s="26"/>
      <c r="J210" s="112">
        <f t="shared" si="29"/>
        <v>100</v>
      </c>
      <c r="K210" s="26">
        <v>-35</v>
      </c>
      <c r="L210" s="23">
        <f t="shared" si="35"/>
        <v>65</v>
      </c>
      <c r="N210" s="20">
        <v>-35</v>
      </c>
      <c r="O210" s="305">
        <f t="shared" si="38"/>
        <v>30</v>
      </c>
    </row>
    <row r="211" spans="1:15" ht="25.5" outlineLevel="4" x14ac:dyDescent="0.25">
      <c r="A211" s="233" t="s">
        <v>113</v>
      </c>
      <c r="B211" s="36" t="s">
        <v>17</v>
      </c>
      <c r="C211" s="36" t="s">
        <v>131</v>
      </c>
      <c r="D211" s="36" t="s">
        <v>114</v>
      </c>
      <c r="E211" s="36"/>
      <c r="F211" s="79">
        <v>1518</v>
      </c>
      <c r="G211" s="23">
        <f>G215</f>
        <v>0</v>
      </c>
      <c r="H211" s="80">
        <f t="shared" si="39"/>
        <v>1518</v>
      </c>
      <c r="I211" s="23">
        <f>I215</f>
        <v>611.6</v>
      </c>
      <c r="J211" s="80">
        <f t="shared" ref="J211:J513" si="40">H211+I211</f>
        <v>2129.6</v>
      </c>
      <c r="K211" s="23">
        <f>K215+K212</f>
        <v>2747.4</v>
      </c>
      <c r="L211" s="23">
        <f t="shared" si="35"/>
        <v>4877</v>
      </c>
      <c r="M211" s="1"/>
      <c r="N211" s="1"/>
      <c r="O211" s="1"/>
    </row>
    <row r="212" spans="1:15" ht="38.25" outlineLevel="4" x14ac:dyDescent="0.25">
      <c r="A212" s="233" t="s">
        <v>856</v>
      </c>
      <c r="B212" s="36" t="s">
        <v>17</v>
      </c>
      <c r="C212" s="36" t="s">
        <v>131</v>
      </c>
      <c r="D212" s="59" t="s">
        <v>857</v>
      </c>
      <c r="E212" s="36"/>
      <c r="F212" s="79"/>
      <c r="G212" s="23"/>
      <c r="H212" s="80"/>
      <c r="I212" s="23"/>
      <c r="J212" s="80"/>
      <c r="K212" s="23">
        <f>K213</f>
        <v>2747.4</v>
      </c>
      <c r="L212" s="23">
        <f t="shared" si="35"/>
        <v>2747.4</v>
      </c>
      <c r="M212" s="1"/>
      <c r="N212" s="1"/>
      <c r="O212" s="1"/>
    </row>
    <row r="213" spans="1:15" ht="25.5" outlineLevel="4" x14ac:dyDescent="0.25">
      <c r="A213" s="247" t="s">
        <v>858</v>
      </c>
      <c r="B213" s="36" t="s">
        <v>17</v>
      </c>
      <c r="C213" s="36" t="s">
        <v>131</v>
      </c>
      <c r="D213" s="36">
        <v>1320162120</v>
      </c>
      <c r="E213" s="36"/>
      <c r="F213" s="79"/>
      <c r="G213" s="23"/>
      <c r="H213" s="80"/>
      <c r="I213" s="23"/>
      <c r="J213" s="80"/>
      <c r="K213" s="23">
        <f>K214</f>
        <v>2747.4</v>
      </c>
      <c r="L213" s="23">
        <f t="shared" si="35"/>
        <v>2747.4</v>
      </c>
      <c r="M213" s="1"/>
      <c r="N213" s="1"/>
      <c r="O213" s="1"/>
    </row>
    <row r="214" spans="1:15" outlineLevel="4" x14ac:dyDescent="0.25">
      <c r="A214" s="216" t="s">
        <v>548</v>
      </c>
      <c r="B214" s="37" t="s">
        <v>17</v>
      </c>
      <c r="C214" s="37" t="s">
        <v>131</v>
      </c>
      <c r="D214" s="37">
        <v>1320162120</v>
      </c>
      <c r="E214" s="37" t="s">
        <v>44</v>
      </c>
      <c r="F214" s="79"/>
      <c r="G214" s="23"/>
      <c r="H214" s="80"/>
      <c r="I214" s="23"/>
      <c r="J214" s="80"/>
      <c r="K214" s="26">
        <v>2747.4</v>
      </c>
      <c r="L214" s="23">
        <f t="shared" si="35"/>
        <v>2747.4</v>
      </c>
      <c r="M214" s="1"/>
      <c r="N214" s="1">
        <v>2747.4</v>
      </c>
      <c r="O214" s="305">
        <f>L214+N214</f>
        <v>5494.8</v>
      </c>
    </row>
    <row r="215" spans="1:15" ht="38.25" outlineLevel="4" x14ac:dyDescent="0.25">
      <c r="A215" s="248" t="s">
        <v>657</v>
      </c>
      <c r="B215" s="44" t="s">
        <v>17</v>
      </c>
      <c r="C215" s="36" t="s">
        <v>131</v>
      </c>
      <c r="D215" s="59" t="s">
        <v>658</v>
      </c>
      <c r="E215" s="36"/>
      <c r="F215" s="79">
        <v>1518</v>
      </c>
      <c r="G215" s="23">
        <f>G216</f>
        <v>0</v>
      </c>
      <c r="H215" s="80">
        <f t="shared" si="39"/>
        <v>1518</v>
      </c>
      <c r="I215" s="23">
        <f>I216+I219</f>
        <v>611.6</v>
      </c>
      <c r="J215" s="80">
        <f t="shared" si="40"/>
        <v>2129.6</v>
      </c>
      <c r="K215" s="23">
        <f>K216+K219</f>
        <v>0</v>
      </c>
      <c r="L215" s="23">
        <f t="shared" si="35"/>
        <v>2129.6</v>
      </c>
      <c r="M215" s="1"/>
      <c r="N215" s="1"/>
      <c r="O215" s="1"/>
    </row>
    <row r="216" spans="1:15" ht="38.25" outlineLevel="6" x14ac:dyDescent="0.25">
      <c r="A216" s="233" t="s">
        <v>115</v>
      </c>
      <c r="B216" s="36" t="s">
        <v>17</v>
      </c>
      <c r="C216" s="36" t="s">
        <v>131</v>
      </c>
      <c r="D216" s="36" t="s">
        <v>116</v>
      </c>
      <c r="E216" s="36"/>
      <c r="F216" s="79">
        <v>1518</v>
      </c>
      <c r="G216" s="23">
        <f>G217+G218</f>
        <v>0</v>
      </c>
      <c r="H216" s="80">
        <f t="shared" si="39"/>
        <v>1518</v>
      </c>
      <c r="I216" s="23">
        <f>I217+I218</f>
        <v>361.6</v>
      </c>
      <c r="J216" s="80">
        <f t="shared" si="40"/>
        <v>1879.6</v>
      </c>
      <c r="K216" s="23">
        <f>K217+K218</f>
        <v>0</v>
      </c>
      <c r="L216" s="23">
        <f t="shared" si="35"/>
        <v>1879.6</v>
      </c>
      <c r="M216" s="1"/>
      <c r="N216" s="1"/>
      <c r="O216" s="1"/>
    </row>
    <row r="217" spans="1:15" ht="25.5" outlineLevel="7" x14ac:dyDescent="0.25">
      <c r="A217" s="234" t="s">
        <v>42</v>
      </c>
      <c r="B217" s="37" t="s">
        <v>17</v>
      </c>
      <c r="C217" s="37" t="s">
        <v>131</v>
      </c>
      <c r="D217" s="37" t="s">
        <v>116</v>
      </c>
      <c r="E217" s="37" t="s">
        <v>43</v>
      </c>
      <c r="F217" s="79">
        <v>18</v>
      </c>
      <c r="G217" s="26"/>
      <c r="H217" s="80">
        <f t="shared" si="39"/>
        <v>18</v>
      </c>
      <c r="I217" s="111">
        <v>36</v>
      </c>
      <c r="J217" s="80">
        <f t="shared" si="40"/>
        <v>54</v>
      </c>
      <c r="K217" s="26"/>
      <c r="L217" s="23">
        <f t="shared" si="35"/>
        <v>54</v>
      </c>
      <c r="O217" s="305">
        <f t="shared" ref="O217:O218" si="41">L217+N217</f>
        <v>54</v>
      </c>
    </row>
    <row r="218" spans="1:15" outlineLevel="7" x14ac:dyDescent="0.25">
      <c r="A218" s="216" t="s">
        <v>548</v>
      </c>
      <c r="B218" s="37" t="s">
        <v>17</v>
      </c>
      <c r="C218" s="37" t="s">
        <v>131</v>
      </c>
      <c r="D218" s="37" t="s">
        <v>116</v>
      </c>
      <c r="E218" s="37" t="s">
        <v>44</v>
      </c>
      <c r="F218" s="79">
        <v>1500</v>
      </c>
      <c r="G218" s="26"/>
      <c r="H218" s="80">
        <f t="shared" si="39"/>
        <v>1500</v>
      </c>
      <c r="I218" s="83">
        <v>325.60000000000002</v>
      </c>
      <c r="J218" s="112">
        <f t="shared" si="40"/>
        <v>1825.6</v>
      </c>
      <c r="K218" s="26"/>
      <c r="L218" s="23">
        <f t="shared" si="35"/>
        <v>1825.6</v>
      </c>
      <c r="O218" s="305">
        <f t="shared" si="41"/>
        <v>1825.6</v>
      </c>
    </row>
    <row r="219" spans="1:15" s="107" customFormat="1" ht="38.25" outlineLevel="7" x14ac:dyDescent="0.25">
      <c r="A219" s="222" t="s">
        <v>767</v>
      </c>
      <c r="B219" s="36" t="s">
        <v>17</v>
      </c>
      <c r="C219" s="36" t="s">
        <v>131</v>
      </c>
      <c r="D219" s="52" t="s">
        <v>768</v>
      </c>
      <c r="E219" s="109" t="s">
        <v>550</v>
      </c>
      <c r="F219" s="79"/>
      <c r="G219" s="26"/>
      <c r="H219" s="23"/>
      <c r="I219" s="23">
        <f>I220</f>
        <v>250</v>
      </c>
      <c r="J219" s="80">
        <f t="shared" si="40"/>
        <v>250</v>
      </c>
      <c r="K219" s="23">
        <f>K220</f>
        <v>0</v>
      </c>
      <c r="L219" s="23">
        <f t="shared" si="35"/>
        <v>250</v>
      </c>
      <c r="M219" s="106"/>
    </row>
    <row r="220" spans="1:15" s="107" customFormat="1" outlineLevel="7" x14ac:dyDescent="0.25">
      <c r="A220" s="216" t="s">
        <v>548</v>
      </c>
      <c r="B220" s="37" t="s">
        <v>17</v>
      </c>
      <c r="C220" s="37" t="s">
        <v>131</v>
      </c>
      <c r="D220" s="56" t="s">
        <v>768</v>
      </c>
      <c r="E220" s="21" t="s">
        <v>44</v>
      </c>
      <c r="F220" s="79"/>
      <c r="G220" s="26"/>
      <c r="H220" s="23"/>
      <c r="I220" s="111">
        <v>250</v>
      </c>
      <c r="J220" s="80">
        <f t="shared" si="40"/>
        <v>250</v>
      </c>
      <c r="K220" s="26"/>
      <c r="L220" s="23">
        <f t="shared" si="35"/>
        <v>250</v>
      </c>
      <c r="M220" s="20"/>
      <c r="N220" s="106"/>
      <c r="O220" s="305">
        <f>L220+N220</f>
        <v>250</v>
      </c>
    </row>
    <row r="221" spans="1:15" outlineLevel="1" x14ac:dyDescent="0.25">
      <c r="A221" s="233" t="s">
        <v>138</v>
      </c>
      <c r="B221" s="36" t="s">
        <v>17</v>
      </c>
      <c r="C221" s="36" t="s">
        <v>139</v>
      </c>
      <c r="D221" s="41"/>
      <c r="E221" s="36"/>
      <c r="F221" s="79">
        <v>151364.47721000001</v>
      </c>
      <c r="G221" s="23">
        <f>G228+G245+G483+G222</f>
        <v>2301.1999999999998</v>
      </c>
      <c r="H221" s="80">
        <f t="shared" si="39"/>
        <v>153665.67721000002</v>
      </c>
      <c r="I221" s="23">
        <f>I228+I245+I483+I222</f>
        <v>16638.377209999999</v>
      </c>
      <c r="J221" s="80">
        <f t="shared" si="40"/>
        <v>170304.05442000003</v>
      </c>
      <c r="K221" s="23">
        <f>K228+K245+K483+K222</f>
        <v>233920.8</v>
      </c>
      <c r="L221" s="23">
        <f t="shared" ref="L221:L506" si="42">J221+K221</f>
        <v>404224.85441999999</v>
      </c>
      <c r="M221" s="1"/>
      <c r="N221" s="1"/>
      <c r="O221" s="1"/>
    </row>
    <row r="222" spans="1:15" outlineLevel="1" x14ac:dyDescent="0.25">
      <c r="A222" s="222" t="s">
        <v>563</v>
      </c>
      <c r="B222" s="36">
        <v>280</v>
      </c>
      <c r="C222" s="67" t="s">
        <v>562</v>
      </c>
      <c r="D222" s="36"/>
      <c r="E222" s="36"/>
      <c r="F222" s="79">
        <v>0</v>
      </c>
      <c r="G222" s="23">
        <f>G223</f>
        <v>9.1999999999999993</v>
      </c>
      <c r="H222" s="80">
        <f t="shared" si="39"/>
        <v>9.1999999999999993</v>
      </c>
      <c r="I222" s="23">
        <f>I223</f>
        <v>0</v>
      </c>
      <c r="J222" s="80">
        <f t="shared" si="40"/>
        <v>9.1999999999999993</v>
      </c>
      <c r="K222" s="23">
        <f>K223</f>
        <v>0</v>
      </c>
      <c r="L222" s="23">
        <f t="shared" si="42"/>
        <v>9.1999999999999993</v>
      </c>
      <c r="M222" s="1"/>
      <c r="N222" s="1"/>
      <c r="O222" s="1"/>
    </row>
    <row r="223" spans="1:15" ht="25.5" outlineLevel="1" x14ac:dyDescent="0.25">
      <c r="A223" s="222" t="s">
        <v>564</v>
      </c>
      <c r="B223" s="36">
        <v>280</v>
      </c>
      <c r="C223" s="67" t="s">
        <v>562</v>
      </c>
      <c r="D223" s="52" t="s">
        <v>182</v>
      </c>
      <c r="E223" s="36"/>
      <c r="F223" s="79">
        <v>0</v>
      </c>
      <c r="G223" s="23">
        <f>G224</f>
        <v>9.1999999999999993</v>
      </c>
      <c r="H223" s="80">
        <f t="shared" si="39"/>
        <v>9.1999999999999993</v>
      </c>
      <c r="I223" s="23">
        <f>I224</f>
        <v>0</v>
      </c>
      <c r="J223" s="80">
        <f t="shared" si="40"/>
        <v>9.1999999999999993</v>
      </c>
      <c r="K223" s="23">
        <f>K224</f>
        <v>0</v>
      </c>
      <c r="L223" s="23">
        <f t="shared" si="42"/>
        <v>9.1999999999999993</v>
      </c>
      <c r="M223" s="1"/>
      <c r="N223" s="1"/>
      <c r="O223" s="1"/>
    </row>
    <row r="224" spans="1:15" ht="25.5" outlineLevel="1" x14ac:dyDescent="0.25">
      <c r="A224" s="222" t="s">
        <v>565</v>
      </c>
      <c r="B224" s="36">
        <v>280</v>
      </c>
      <c r="C224" s="67" t="s">
        <v>562</v>
      </c>
      <c r="D224" s="52" t="s">
        <v>184</v>
      </c>
      <c r="E224" s="39"/>
      <c r="F224" s="84">
        <v>0</v>
      </c>
      <c r="G224" s="85">
        <f>G225</f>
        <v>9.1999999999999993</v>
      </c>
      <c r="H224" s="80">
        <f t="shared" si="39"/>
        <v>9.1999999999999993</v>
      </c>
      <c r="I224" s="85">
        <f>I225</f>
        <v>0</v>
      </c>
      <c r="J224" s="80">
        <f t="shared" si="40"/>
        <v>9.1999999999999993</v>
      </c>
      <c r="K224" s="85">
        <f>K225</f>
        <v>0</v>
      </c>
      <c r="L224" s="23">
        <f t="shared" si="42"/>
        <v>9.1999999999999993</v>
      </c>
      <c r="M224" s="1"/>
      <c r="N224" s="1"/>
      <c r="O224" s="1"/>
    </row>
    <row r="225" spans="1:15" ht="25.5" outlineLevel="1" x14ac:dyDescent="0.25">
      <c r="A225" s="222" t="s">
        <v>566</v>
      </c>
      <c r="B225" s="36">
        <v>280</v>
      </c>
      <c r="C225" s="67" t="s">
        <v>562</v>
      </c>
      <c r="D225" s="52" t="s">
        <v>567</v>
      </c>
      <c r="E225" s="53"/>
      <c r="F225" s="86">
        <v>0</v>
      </c>
      <c r="G225" s="23">
        <f>G226</f>
        <v>9.1999999999999993</v>
      </c>
      <c r="H225" s="80">
        <f t="shared" si="39"/>
        <v>9.1999999999999993</v>
      </c>
      <c r="I225" s="23">
        <f>I226</f>
        <v>0</v>
      </c>
      <c r="J225" s="80">
        <f t="shared" si="40"/>
        <v>9.1999999999999993</v>
      </c>
      <c r="K225" s="23">
        <f>K226</f>
        <v>0</v>
      </c>
      <c r="L225" s="23">
        <f t="shared" si="42"/>
        <v>9.1999999999999993</v>
      </c>
      <c r="M225" s="1"/>
      <c r="N225" s="1"/>
      <c r="O225" s="1"/>
    </row>
    <row r="226" spans="1:15" ht="63.75" outlineLevel="1" x14ac:dyDescent="0.25">
      <c r="A226" s="222" t="s">
        <v>569</v>
      </c>
      <c r="B226" s="36">
        <v>280</v>
      </c>
      <c r="C226" s="67" t="s">
        <v>562</v>
      </c>
      <c r="D226" s="52" t="s">
        <v>568</v>
      </c>
      <c r="E226" s="53"/>
      <c r="F226" s="86">
        <v>0</v>
      </c>
      <c r="G226" s="23">
        <f>G227</f>
        <v>9.1999999999999993</v>
      </c>
      <c r="H226" s="80">
        <f t="shared" si="39"/>
        <v>9.1999999999999993</v>
      </c>
      <c r="I226" s="23">
        <f>I227</f>
        <v>0</v>
      </c>
      <c r="J226" s="80">
        <f t="shared" si="40"/>
        <v>9.1999999999999993</v>
      </c>
      <c r="K226" s="23">
        <f>K227</f>
        <v>0</v>
      </c>
      <c r="L226" s="23">
        <f t="shared" si="42"/>
        <v>9.1999999999999993</v>
      </c>
      <c r="M226" s="1"/>
      <c r="N226" s="1"/>
      <c r="O226" s="1"/>
    </row>
    <row r="227" spans="1:15" outlineLevel="1" x14ac:dyDescent="0.25">
      <c r="A227" s="216" t="s">
        <v>548</v>
      </c>
      <c r="B227" s="37">
        <v>280</v>
      </c>
      <c r="C227" s="68" t="s">
        <v>562</v>
      </c>
      <c r="D227" s="56" t="s">
        <v>568</v>
      </c>
      <c r="E227" s="45" t="s">
        <v>44</v>
      </c>
      <c r="F227" s="86"/>
      <c r="G227" s="25">
        <v>9.1999999999999993</v>
      </c>
      <c r="H227" s="80">
        <f t="shared" si="39"/>
        <v>9.1999999999999993</v>
      </c>
      <c r="I227" s="26"/>
      <c r="J227" s="80">
        <f t="shared" si="40"/>
        <v>9.1999999999999993</v>
      </c>
      <c r="K227" s="26"/>
      <c r="L227" s="23">
        <f t="shared" si="42"/>
        <v>9.1999999999999993</v>
      </c>
      <c r="O227" s="305">
        <f>L227+N227</f>
        <v>9.1999999999999993</v>
      </c>
    </row>
    <row r="228" spans="1:15" outlineLevel="2" x14ac:dyDescent="0.25">
      <c r="A228" s="233" t="s">
        <v>140</v>
      </c>
      <c r="B228" s="36" t="s">
        <v>17</v>
      </c>
      <c r="C228" s="36" t="s">
        <v>141</v>
      </c>
      <c r="D228" s="36"/>
      <c r="E228" s="36"/>
      <c r="F228" s="79">
        <v>13052.077209999999</v>
      </c>
      <c r="G228" s="23">
        <f>G233</f>
        <v>2292</v>
      </c>
      <c r="H228" s="80">
        <f t="shared" si="39"/>
        <v>15344.077209999999</v>
      </c>
      <c r="I228" s="23">
        <f>I233</f>
        <v>838.97720999999842</v>
      </c>
      <c r="J228" s="80">
        <f t="shared" si="40"/>
        <v>16183.054419999999</v>
      </c>
      <c r="K228" s="23">
        <f>K233+K229</f>
        <v>9847.5</v>
      </c>
      <c r="L228" s="23">
        <f t="shared" si="42"/>
        <v>26030.55442</v>
      </c>
      <c r="M228" s="1"/>
      <c r="N228" s="1"/>
      <c r="O228" s="1"/>
    </row>
    <row r="229" spans="1:15" ht="25.5" outlineLevel="2" x14ac:dyDescent="0.25">
      <c r="A229" s="217" t="s">
        <v>764</v>
      </c>
      <c r="B229" s="36" t="s">
        <v>17</v>
      </c>
      <c r="C229" s="36" t="s">
        <v>141</v>
      </c>
      <c r="D229" s="60" t="s">
        <v>70</v>
      </c>
      <c r="E229" s="36"/>
      <c r="F229" s="79"/>
      <c r="G229" s="23"/>
      <c r="H229" s="80"/>
      <c r="I229" s="23"/>
      <c r="J229" s="80"/>
      <c r="K229" s="23">
        <f>K230</f>
        <v>73.8</v>
      </c>
      <c r="L229" s="23">
        <f t="shared" si="42"/>
        <v>73.8</v>
      </c>
      <c r="M229" s="1"/>
      <c r="N229" s="1"/>
      <c r="O229" s="1"/>
    </row>
    <row r="230" spans="1:15" ht="25.5" outlineLevel="2" x14ac:dyDescent="0.25">
      <c r="A230" s="217" t="s">
        <v>649</v>
      </c>
      <c r="B230" s="36" t="s">
        <v>17</v>
      </c>
      <c r="C230" s="36" t="s">
        <v>141</v>
      </c>
      <c r="D230" s="60" t="s">
        <v>650</v>
      </c>
      <c r="E230" s="36"/>
      <c r="F230" s="79"/>
      <c r="G230" s="23"/>
      <c r="H230" s="80"/>
      <c r="I230" s="23"/>
      <c r="J230" s="80"/>
      <c r="K230" s="23">
        <f>K231</f>
        <v>73.8</v>
      </c>
      <c r="L230" s="23">
        <f t="shared" si="42"/>
        <v>73.8</v>
      </c>
      <c r="M230" s="1"/>
      <c r="N230" s="1"/>
      <c r="O230" s="1"/>
    </row>
    <row r="231" spans="1:15" outlineLevel="2" x14ac:dyDescent="0.25">
      <c r="A231" s="249" t="s">
        <v>799</v>
      </c>
      <c r="B231" s="36" t="s">
        <v>17</v>
      </c>
      <c r="C231" s="36" t="s">
        <v>141</v>
      </c>
      <c r="D231" s="36" t="s">
        <v>72</v>
      </c>
      <c r="E231" s="37"/>
      <c r="F231" s="79"/>
      <c r="G231" s="23"/>
      <c r="H231" s="80"/>
      <c r="I231" s="23"/>
      <c r="J231" s="80"/>
      <c r="K231" s="23">
        <f>K232</f>
        <v>73.8</v>
      </c>
      <c r="L231" s="23">
        <f t="shared" si="42"/>
        <v>73.8</v>
      </c>
      <c r="M231" s="1"/>
      <c r="N231" s="1"/>
      <c r="O231" s="1"/>
    </row>
    <row r="232" spans="1:15" s="113" customFormat="1" outlineLevel="2" x14ac:dyDescent="0.25">
      <c r="A232" s="216" t="s">
        <v>548</v>
      </c>
      <c r="B232" s="126" t="s">
        <v>17</v>
      </c>
      <c r="C232" s="126" t="s">
        <v>141</v>
      </c>
      <c r="D232" s="126" t="s">
        <v>72</v>
      </c>
      <c r="E232" s="126">
        <v>244</v>
      </c>
      <c r="F232" s="96"/>
      <c r="G232" s="23"/>
      <c r="H232" s="80"/>
      <c r="I232" s="23"/>
      <c r="J232" s="80"/>
      <c r="K232" s="26">
        <v>73.8</v>
      </c>
      <c r="L232" s="23">
        <f t="shared" si="42"/>
        <v>73.8</v>
      </c>
      <c r="N232" s="113">
        <v>73.8</v>
      </c>
      <c r="O232" s="305">
        <f>L232+N232</f>
        <v>147.6</v>
      </c>
    </row>
    <row r="233" spans="1:15" ht="25.5" outlineLevel="3" x14ac:dyDescent="0.25">
      <c r="A233" s="233" t="s">
        <v>111</v>
      </c>
      <c r="B233" s="36" t="s">
        <v>17</v>
      </c>
      <c r="C233" s="36" t="s">
        <v>141</v>
      </c>
      <c r="D233" s="36" t="s">
        <v>112</v>
      </c>
      <c r="E233" s="36"/>
      <c r="F233" s="79">
        <v>13052.077209999999</v>
      </c>
      <c r="G233" s="23">
        <f>G234</f>
        <v>2292</v>
      </c>
      <c r="H233" s="80">
        <f t="shared" si="39"/>
        <v>15344.077209999999</v>
      </c>
      <c r="I233" s="23">
        <f>I234</f>
        <v>838.97720999999842</v>
      </c>
      <c r="J233" s="80">
        <f t="shared" si="40"/>
        <v>16183.054419999999</v>
      </c>
      <c r="K233" s="23">
        <f>K234</f>
        <v>9773.7000000000007</v>
      </c>
      <c r="L233" s="23">
        <f t="shared" si="42"/>
        <v>25956.754419999997</v>
      </c>
      <c r="M233" s="1"/>
      <c r="N233" s="1"/>
      <c r="O233" s="1"/>
    </row>
    <row r="234" spans="1:15" ht="25.5" outlineLevel="4" x14ac:dyDescent="0.25">
      <c r="A234" s="233" t="s">
        <v>113</v>
      </c>
      <c r="B234" s="36" t="s">
        <v>17</v>
      </c>
      <c r="C234" s="36" t="s">
        <v>141</v>
      </c>
      <c r="D234" s="36" t="s">
        <v>114</v>
      </c>
      <c r="E234" s="36"/>
      <c r="F234" s="79">
        <v>13052.077209999999</v>
      </c>
      <c r="G234" s="23">
        <f>G235</f>
        <v>2292</v>
      </c>
      <c r="H234" s="80">
        <f t="shared" si="39"/>
        <v>15344.077209999999</v>
      </c>
      <c r="I234" s="23">
        <f>I235</f>
        <v>838.97720999999842</v>
      </c>
      <c r="J234" s="80">
        <f t="shared" si="40"/>
        <v>16183.054419999999</v>
      </c>
      <c r="K234" s="23">
        <f>K235</f>
        <v>9773.7000000000007</v>
      </c>
      <c r="L234" s="23">
        <f t="shared" si="42"/>
        <v>25956.754419999997</v>
      </c>
      <c r="M234" s="1"/>
      <c r="N234" s="1"/>
      <c r="O234" s="1"/>
    </row>
    <row r="235" spans="1:15" outlineLevel="4" x14ac:dyDescent="0.25">
      <c r="A235" s="227" t="s">
        <v>665</v>
      </c>
      <c r="B235" s="114" t="s">
        <v>17</v>
      </c>
      <c r="C235" s="39" t="s">
        <v>141</v>
      </c>
      <c r="D235" s="55" t="s">
        <v>666</v>
      </c>
      <c r="E235" s="39"/>
      <c r="F235" s="79">
        <v>13052.077209999999</v>
      </c>
      <c r="G235" s="23">
        <f>G238+G240</f>
        <v>2292</v>
      </c>
      <c r="H235" s="80">
        <f t="shared" si="39"/>
        <v>15344.077209999999</v>
      </c>
      <c r="I235" s="23">
        <f>I238+I240</f>
        <v>838.97720999999842</v>
      </c>
      <c r="J235" s="80">
        <f t="shared" si="40"/>
        <v>16183.054419999999</v>
      </c>
      <c r="K235" s="23">
        <f>K238+K240+K236</f>
        <v>9773.7000000000007</v>
      </c>
      <c r="L235" s="23">
        <f t="shared" si="42"/>
        <v>25956.754419999997</v>
      </c>
      <c r="M235" s="1"/>
      <c r="N235" s="1"/>
      <c r="O235" s="1"/>
    </row>
    <row r="236" spans="1:15" ht="38.25" outlineLevel="4" x14ac:dyDescent="0.25">
      <c r="A236" s="222" t="s">
        <v>780</v>
      </c>
      <c r="B236" s="114" t="s">
        <v>17</v>
      </c>
      <c r="C236" s="39" t="s">
        <v>141</v>
      </c>
      <c r="D236" s="52" t="s">
        <v>779</v>
      </c>
      <c r="E236" s="53"/>
      <c r="F236" s="91"/>
      <c r="G236" s="23"/>
      <c r="H236" s="80"/>
      <c r="I236" s="23"/>
      <c r="J236" s="80"/>
      <c r="K236" s="23">
        <f>K237</f>
        <v>9773.7000000000007</v>
      </c>
      <c r="L236" s="23">
        <f t="shared" si="42"/>
        <v>9773.7000000000007</v>
      </c>
      <c r="M236" s="1"/>
      <c r="N236" s="1"/>
      <c r="O236" s="1"/>
    </row>
    <row r="237" spans="1:15" outlineLevel="4" x14ac:dyDescent="0.25">
      <c r="A237" s="216" t="s">
        <v>548</v>
      </c>
      <c r="B237" s="45" t="s">
        <v>17</v>
      </c>
      <c r="C237" s="40" t="s">
        <v>141</v>
      </c>
      <c r="D237" s="117" t="s">
        <v>779</v>
      </c>
      <c r="E237" s="40">
        <v>244</v>
      </c>
      <c r="F237" s="91"/>
      <c r="G237" s="23"/>
      <c r="H237" s="80"/>
      <c r="I237" s="23"/>
      <c r="J237" s="112"/>
      <c r="K237" s="124">
        <v>9773.7000000000007</v>
      </c>
      <c r="L237" s="23">
        <f t="shared" si="42"/>
        <v>9773.7000000000007</v>
      </c>
      <c r="M237" s="1" t="s">
        <v>793</v>
      </c>
      <c r="O237" s="305">
        <f>L237+N237</f>
        <v>9773.7000000000007</v>
      </c>
    </row>
    <row r="238" spans="1:15" ht="25.5" outlineLevel="6" x14ac:dyDescent="0.25">
      <c r="A238" s="250" t="s">
        <v>142</v>
      </c>
      <c r="B238" s="53" t="s">
        <v>17</v>
      </c>
      <c r="C238" s="53" t="s">
        <v>141</v>
      </c>
      <c r="D238" s="115" t="s">
        <v>143</v>
      </c>
      <c r="E238" s="41"/>
      <c r="F238" s="79">
        <v>3280</v>
      </c>
      <c r="G238" s="23">
        <f>G239</f>
        <v>-0.2</v>
      </c>
      <c r="H238" s="80">
        <f t="shared" si="39"/>
        <v>3279.8</v>
      </c>
      <c r="I238" s="23">
        <f>I239</f>
        <v>839</v>
      </c>
      <c r="J238" s="80">
        <f t="shared" si="40"/>
        <v>4118.8</v>
      </c>
      <c r="K238" s="23">
        <f>K239</f>
        <v>0</v>
      </c>
      <c r="L238" s="23">
        <f t="shared" si="42"/>
        <v>4118.8</v>
      </c>
      <c r="M238" s="1"/>
      <c r="N238" s="1"/>
      <c r="O238" s="1"/>
    </row>
    <row r="239" spans="1:15" outlineLevel="7" x14ac:dyDescent="0.25">
      <c r="A239" s="216" t="s">
        <v>548</v>
      </c>
      <c r="B239" s="116" t="s">
        <v>17</v>
      </c>
      <c r="C239" s="116" t="s">
        <v>141</v>
      </c>
      <c r="D239" s="37" t="s">
        <v>143</v>
      </c>
      <c r="E239" s="37" t="s">
        <v>44</v>
      </c>
      <c r="F239" s="79">
        <v>3280</v>
      </c>
      <c r="G239" s="82">
        <v>-0.2</v>
      </c>
      <c r="H239" s="80">
        <f t="shared" si="39"/>
        <v>3279.8</v>
      </c>
      <c r="I239" s="83">
        <f>650+189</f>
        <v>839</v>
      </c>
      <c r="J239" s="80">
        <f t="shared" si="40"/>
        <v>4118.8</v>
      </c>
      <c r="K239" s="26"/>
      <c r="L239" s="23">
        <f t="shared" si="42"/>
        <v>4118.8</v>
      </c>
      <c r="O239" s="305">
        <f>L239+N239</f>
        <v>4118.8</v>
      </c>
    </row>
    <row r="240" spans="1:15" ht="114.75" outlineLevel="6" x14ac:dyDescent="0.25">
      <c r="A240" s="233" t="s">
        <v>144</v>
      </c>
      <c r="B240" s="36" t="s">
        <v>17</v>
      </c>
      <c r="C240" s="36" t="s">
        <v>141</v>
      </c>
      <c r="D240" s="36" t="s">
        <v>145</v>
      </c>
      <c r="E240" s="36"/>
      <c r="F240" s="79">
        <v>9772.0772099999995</v>
      </c>
      <c r="G240" s="23">
        <f>G241+G242</f>
        <v>2292.1999999999998</v>
      </c>
      <c r="H240" s="80">
        <f t="shared" si="39"/>
        <v>12064.27721</v>
      </c>
      <c r="I240" s="23">
        <f>I241+I242+I243+I244</f>
        <v>-2.2790000001623401E-2</v>
      </c>
      <c r="J240" s="80">
        <f t="shared" si="40"/>
        <v>12064.254419999999</v>
      </c>
      <c r="K240" s="23">
        <f>K241+K242+K243+K244</f>
        <v>0</v>
      </c>
      <c r="L240" s="23">
        <f t="shared" si="42"/>
        <v>12064.254419999999</v>
      </c>
      <c r="M240" s="1"/>
      <c r="N240" s="1"/>
      <c r="O240" s="1"/>
    </row>
    <row r="241" spans="1:15" outlineLevel="7" x14ac:dyDescent="0.25">
      <c r="A241" s="216" t="s">
        <v>548</v>
      </c>
      <c r="B241" s="37" t="s">
        <v>17</v>
      </c>
      <c r="C241" s="37" t="s">
        <v>141</v>
      </c>
      <c r="D241" s="37" t="s">
        <v>145</v>
      </c>
      <c r="E241" s="37" t="s">
        <v>44</v>
      </c>
      <c r="F241" s="79">
        <v>9772.0772099999995</v>
      </c>
      <c r="G241" s="25">
        <v>2292</v>
      </c>
      <c r="H241" s="80">
        <f t="shared" si="39"/>
        <v>12064.077209999999</v>
      </c>
      <c r="I241" s="25">
        <v>-12064.1</v>
      </c>
      <c r="J241" s="80">
        <f t="shared" si="40"/>
        <v>-2.2790000000895816E-2</v>
      </c>
      <c r="K241" s="26"/>
      <c r="L241" s="23">
        <f t="shared" si="42"/>
        <v>-2.2790000000895816E-2</v>
      </c>
      <c r="O241" s="305">
        <f t="shared" ref="O241:O244" si="43">L241+N241</f>
        <v>-2.2790000000895816E-2</v>
      </c>
    </row>
    <row r="242" spans="1:15" outlineLevel="7" x14ac:dyDescent="0.25">
      <c r="A242" s="216" t="s">
        <v>548</v>
      </c>
      <c r="B242" s="37" t="s">
        <v>17</v>
      </c>
      <c r="C242" s="37" t="s">
        <v>141</v>
      </c>
      <c r="D242" s="37" t="s">
        <v>145</v>
      </c>
      <c r="E242" s="37" t="s">
        <v>44</v>
      </c>
      <c r="F242" s="79"/>
      <c r="G242" s="82">
        <v>0.2</v>
      </c>
      <c r="H242" s="80">
        <f t="shared" si="39"/>
        <v>0.2</v>
      </c>
      <c r="I242" s="82">
        <v>-0.2</v>
      </c>
      <c r="J242" s="80">
        <f t="shared" si="40"/>
        <v>0</v>
      </c>
      <c r="K242" s="26"/>
      <c r="L242" s="23">
        <f t="shared" si="42"/>
        <v>0</v>
      </c>
      <c r="O242" s="305">
        <f t="shared" si="43"/>
        <v>0</v>
      </c>
    </row>
    <row r="243" spans="1:15" ht="25.5" outlineLevel="7" x14ac:dyDescent="0.25">
      <c r="A243" s="238" t="s">
        <v>608</v>
      </c>
      <c r="B243" s="37" t="s">
        <v>17</v>
      </c>
      <c r="C243" s="37" t="s">
        <v>141</v>
      </c>
      <c r="D243" s="37" t="s">
        <v>145</v>
      </c>
      <c r="E243" s="37">
        <v>243</v>
      </c>
      <c r="F243" s="79"/>
      <c r="G243" s="82"/>
      <c r="H243" s="80"/>
      <c r="I243" s="25">
        <v>12064.077209999999</v>
      </c>
      <c r="J243" s="80">
        <f t="shared" si="40"/>
        <v>12064.077209999999</v>
      </c>
      <c r="K243" s="26"/>
      <c r="L243" s="23">
        <f t="shared" si="42"/>
        <v>12064.077209999999</v>
      </c>
      <c r="M243" s="20" t="s">
        <v>795</v>
      </c>
      <c r="O243" s="305">
        <f t="shared" si="43"/>
        <v>12064.077209999999</v>
      </c>
    </row>
    <row r="244" spans="1:15" ht="25.5" outlineLevel="7" x14ac:dyDescent="0.25">
      <c r="A244" s="238" t="s">
        <v>608</v>
      </c>
      <c r="B244" s="37" t="s">
        <v>17</v>
      </c>
      <c r="C244" s="37" t="s">
        <v>141</v>
      </c>
      <c r="D244" s="37" t="s">
        <v>145</v>
      </c>
      <c r="E244" s="37">
        <v>243</v>
      </c>
      <c r="F244" s="79"/>
      <c r="G244" s="82"/>
      <c r="H244" s="80"/>
      <c r="I244" s="82">
        <v>0.2</v>
      </c>
      <c r="J244" s="80">
        <f t="shared" si="40"/>
        <v>0.2</v>
      </c>
      <c r="K244" s="26"/>
      <c r="L244" s="23">
        <f t="shared" si="42"/>
        <v>0.2</v>
      </c>
      <c r="M244" s="20" t="s">
        <v>795</v>
      </c>
      <c r="O244" s="305">
        <f t="shared" si="43"/>
        <v>0.2</v>
      </c>
    </row>
    <row r="245" spans="1:15" outlineLevel="2" x14ac:dyDescent="0.25">
      <c r="A245" s="233" t="s">
        <v>146</v>
      </c>
      <c r="B245" s="36" t="s">
        <v>17</v>
      </c>
      <c r="C245" s="36" t="s">
        <v>147</v>
      </c>
      <c r="D245" s="36"/>
      <c r="E245" s="36"/>
      <c r="F245" s="79">
        <v>134881.29999999999</v>
      </c>
      <c r="G245" s="23">
        <f>G466</f>
        <v>0</v>
      </c>
      <c r="H245" s="80">
        <f t="shared" si="39"/>
        <v>134881.29999999999</v>
      </c>
      <c r="I245" s="23">
        <f>I466+I246</f>
        <v>15799.4</v>
      </c>
      <c r="J245" s="80">
        <f t="shared" si="40"/>
        <v>150680.69999999998</v>
      </c>
      <c r="K245" s="23">
        <f>K466+K246</f>
        <v>224111.9</v>
      </c>
      <c r="L245" s="23">
        <f t="shared" si="42"/>
        <v>374792.6</v>
      </c>
      <c r="M245" s="1"/>
      <c r="N245" s="1"/>
      <c r="O245" s="1"/>
    </row>
    <row r="246" spans="1:15" s="107" customFormat="1" ht="25.5" outlineLevel="2" x14ac:dyDescent="0.25">
      <c r="A246" s="223" t="s">
        <v>764</v>
      </c>
      <c r="B246" s="36" t="s">
        <v>17</v>
      </c>
      <c r="C246" s="36" t="s">
        <v>147</v>
      </c>
      <c r="D246" s="60" t="s">
        <v>70</v>
      </c>
      <c r="E246" s="36"/>
      <c r="F246" s="79"/>
      <c r="G246" s="23"/>
      <c r="H246" s="23"/>
      <c r="I246" s="23">
        <f>I247</f>
        <v>55.5</v>
      </c>
      <c r="J246" s="23">
        <f t="shared" si="40"/>
        <v>55.5</v>
      </c>
      <c r="K246" s="23">
        <f>K247</f>
        <v>224090.5</v>
      </c>
      <c r="L246" s="23">
        <f t="shared" si="42"/>
        <v>224146</v>
      </c>
    </row>
    <row r="247" spans="1:15" s="107" customFormat="1" ht="38.25" outlineLevel="2" x14ac:dyDescent="0.25">
      <c r="A247" s="217" t="s">
        <v>710</v>
      </c>
      <c r="B247" s="36" t="s">
        <v>17</v>
      </c>
      <c r="C247" s="36" t="s">
        <v>147</v>
      </c>
      <c r="D247" s="60" t="s">
        <v>711</v>
      </c>
      <c r="E247" s="36"/>
      <c r="F247" s="79"/>
      <c r="G247" s="23"/>
      <c r="H247" s="23"/>
      <c r="I247" s="23">
        <f>I250</f>
        <v>55.5</v>
      </c>
      <c r="J247" s="23">
        <f t="shared" si="40"/>
        <v>55.5</v>
      </c>
      <c r="K247" s="23">
        <f>K250+K252+K254+K256+K258+K260+K262+K264+K266+K268+K270+K272+K274+K276+K278+K280+K282+K284+K286+K288+K290+K292+K294+K296+K298+K300+K302+K304+K306+K308+K310+K312+K314+K316+K318+K320+K322+K324+K326+K328+K330+K332+K334+K336+K338+K340+K342+K344+K346+K348+K350+K352+K354+K356+K358+K360+K362+K364+K366+K368+K370+K372+K374+K376+K378+K380+K382+K384+K386+K388+K390+K392+K394+K396+K398+K400+K402+K404+K406+K408+K410+K412+K414+K416+K418+K420+K422+K424+K426+K428+K430+K432+K434+K436+K438+K440+K442+K444+K446+K448+K450+K452+K454+K456+K458+K460+K462+K464+K248</f>
        <v>224090.5</v>
      </c>
      <c r="L247" s="23">
        <f t="shared" si="42"/>
        <v>224146</v>
      </c>
    </row>
    <row r="248" spans="1:15" s="107" customFormat="1" ht="51" outlineLevel="2" x14ac:dyDescent="0.25">
      <c r="A248" s="246" t="s">
        <v>789</v>
      </c>
      <c r="B248" s="36">
        <v>280</v>
      </c>
      <c r="C248" s="36" t="s">
        <v>147</v>
      </c>
      <c r="D248" s="60" t="s">
        <v>788</v>
      </c>
      <c r="E248" s="36"/>
      <c r="F248" s="79"/>
      <c r="G248" s="23"/>
      <c r="H248" s="23"/>
      <c r="I248" s="23"/>
      <c r="J248" s="23"/>
      <c r="K248" s="23">
        <f>K249</f>
        <v>132881.4</v>
      </c>
      <c r="L248" s="23">
        <f t="shared" si="42"/>
        <v>132881.4</v>
      </c>
    </row>
    <row r="249" spans="1:15" s="107" customFormat="1" outlineLevel="2" x14ac:dyDescent="0.25">
      <c r="A249" s="216" t="s">
        <v>548</v>
      </c>
      <c r="B249" s="37">
        <v>280</v>
      </c>
      <c r="C249" s="37" t="s">
        <v>147</v>
      </c>
      <c r="D249" s="105" t="s">
        <v>788</v>
      </c>
      <c r="E249" s="37">
        <v>244</v>
      </c>
      <c r="F249" s="125"/>
      <c r="G249" s="26"/>
      <c r="H249" s="26"/>
      <c r="I249" s="26"/>
      <c r="J249" s="23"/>
      <c r="K249" s="124">
        <f>132463.9+969.5-552</f>
        <v>132881.4</v>
      </c>
      <c r="L249" s="23">
        <f t="shared" si="42"/>
        <v>132881.4</v>
      </c>
      <c r="M249" s="306" t="s">
        <v>848</v>
      </c>
      <c r="N249" s="106"/>
      <c r="O249" s="305">
        <f>L249+N249</f>
        <v>132881.4</v>
      </c>
    </row>
    <row r="250" spans="1:15" s="107" customFormat="1" ht="89.25" outlineLevel="2" x14ac:dyDescent="0.25">
      <c r="A250" s="251" t="s">
        <v>769</v>
      </c>
      <c r="B250" s="36" t="s">
        <v>17</v>
      </c>
      <c r="C250" s="36" t="s">
        <v>147</v>
      </c>
      <c r="D250" s="52" t="s">
        <v>770</v>
      </c>
      <c r="E250" s="108"/>
      <c r="F250" s="79"/>
      <c r="G250" s="23"/>
      <c r="H250" s="23"/>
      <c r="I250" s="23">
        <f>I251</f>
        <v>55.5</v>
      </c>
      <c r="J250" s="23">
        <f t="shared" si="40"/>
        <v>55.5</v>
      </c>
      <c r="K250" s="23">
        <f>K251</f>
        <v>283.5</v>
      </c>
      <c r="L250" s="23">
        <f t="shared" si="42"/>
        <v>339</v>
      </c>
    </row>
    <row r="251" spans="1:15" s="107" customFormat="1" outlineLevel="2" x14ac:dyDescent="0.25">
      <c r="A251" s="216" t="s">
        <v>548</v>
      </c>
      <c r="B251" s="42" t="s">
        <v>17</v>
      </c>
      <c r="C251" s="42" t="s">
        <v>147</v>
      </c>
      <c r="D251" s="54" t="s">
        <v>770</v>
      </c>
      <c r="E251" s="176" t="s">
        <v>44</v>
      </c>
      <c r="F251" s="84"/>
      <c r="G251" s="85"/>
      <c r="H251" s="85"/>
      <c r="I251" s="177">
        <v>55.5</v>
      </c>
      <c r="J251" s="85">
        <f t="shared" si="40"/>
        <v>55.5</v>
      </c>
      <c r="K251" s="94">
        <v>283.5</v>
      </c>
      <c r="L251" s="85">
        <f t="shared" si="42"/>
        <v>339</v>
      </c>
      <c r="M251" s="20"/>
      <c r="N251" s="106">
        <v>283.5</v>
      </c>
      <c r="O251" s="305">
        <f>L251+N251</f>
        <v>622.5</v>
      </c>
    </row>
    <row r="252" spans="1:15" s="107" customFormat="1" ht="51" outlineLevel="2" x14ac:dyDescent="0.25">
      <c r="A252" s="223" t="s">
        <v>861</v>
      </c>
      <c r="B252" s="39" t="s">
        <v>17</v>
      </c>
      <c r="C252" s="39" t="s">
        <v>147</v>
      </c>
      <c r="D252" s="55" t="s">
        <v>859</v>
      </c>
      <c r="E252" s="110"/>
      <c r="F252" s="86"/>
      <c r="G252" s="23"/>
      <c r="H252" s="23"/>
      <c r="I252" s="111"/>
      <c r="J252" s="23"/>
      <c r="K252" s="23">
        <f>K253</f>
        <v>33</v>
      </c>
      <c r="L252" s="85">
        <f t="shared" si="42"/>
        <v>33</v>
      </c>
      <c r="M252" s="20"/>
      <c r="N252" s="106"/>
      <c r="O252" s="20"/>
    </row>
    <row r="253" spans="1:15" s="107" customFormat="1" outlineLevel="2" x14ac:dyDescent="0.25">
      <c r="A253" s="216" t="s">
        <v>548</v>
      </c>
      <c r="B253" s="42" t="s">
        <v>17</v>
      </c>
      <c r="C253" s="42" t="s">
        <v>147</v>
      </c>
      <c r="D253" s="54" t="s">
        <v>859</v>
      </c>
      <c r="E253" s="176" t="s">
        <v>44</v>
      </c>
      <c r="F253" s="86"/>
      <c r="G253" s="23"/>
      <c r="H253" s="23"/>
      <c r="I253" s="111"/>
      <c r="J253" s="23"/>
      <c r="K253" s="26">
        <v>33</v>
      </c>
      <c r="L253" s="85">
        <f t="shared" si="42"/>
        <v>33</v>
      </c>
      <c r="M253" s="20"/>
      <c r="N253" s="106">
        <v>33</v>
      </c>
      <c r="O253" s="305">
        <f>L253+N253</f>
        <v>66</v>
      </c>
    </row>
    <row r="254" spans="1:15" s="107" customFormat="1" outlineLevel="2" x14ac:dyDescent="0.25">
      <c r="A254" s="223" t="s">
        <v>632</v>
      </c>
      <c r="B254" s="39" t="s">
        <v>17</v>
      </c>
      <c r="C254" s="39" t="s">
        <v>147</v>
      </c>
      <c r="D254" s="55" t="s">
        <v>860</v>
      </c>
      <c r="E254" s="110"/>
      <c r="F254" s="86"/>
      <c r="G254" s="23"/>
      <c r="H254" s="23"/>
      <c r="I254" s="111"/>
      <c r="J254" s="23"/>
      <c r="K254" s="23">
        <f>K255</f>
        <v>15</v>
      </c>
      <c r="L254" s="85">
        <f t="shared" si="42"/>
        <v>15</v>
      </c>
      <c r="M254" s="20"/>
      <c r="N254" s="106"/>
      <c r="O254" s="20"/>
    </row>
    <row r="255" spans="1:15" s="107" customFormat="1" outlineLevel="2" x14ac:dyDescent="0.25">
      <c r="A255" s="216" t="s">
        <v>548</v>
      </c>
      <c r="B255" s="42" t="s">
        <v>17</v>
      </c>
      <c r="C255" s="42" t="s">
        <v>147</v>
      </c>
      <c r="D255" s="54" t="s">
        <v>860</v>
      </c>
      <c r="E255" s="176" t="s">
        <v>44</v>
      </c>
      <c r="F255" s="97"/>
      <c r="G255" s="85"/>
      <c r="H255" s="85"/>
      <c r="I255" s="177"/>
      <c r="J255" s="85"/>
      <c r="K255" s="26">
        <v>15</v>
      </c>
      <c r="L255" s="85">
        <f t="shared" si="42"/>
        <v>15</v>
      </c>
      <c r="M255" s="20"/>
      <c r="N255" s="106">
        <v>15</v>
      </c>
      <c r="O255" s="305">
        <f>L255+N255</f>
        <v>30</v>
      </c>
    </row>
    <row r="256" spans="1:15" s="107" customFormat="1" ht="25.5" outlineLevel="2" x14ac:dyDescent="0.25">
      <c r="A256" s="222" t="s">
        <v>1188</v>
      </c>
      <c r="B256" s="39" t="s">
        <v>17</v>
      </c>
      <c r="C256" s="39" t="s">
        <v>147</v>
      </c>
      <c r="D256" s="55" t="s">
        <v>1179</v>
      </c>
      <c r="E256" s="176"/>
      <c r="F256" s="97"/>
      <c r="G256" s="85"/>
      <c r="H256" s="85"/>
      <c r="I256" s="177"/>
      <c r="J256" s="85"/>
      <c r="K256" s="88">
        <f>K257</f>
        <v>450</v>
      </c>
      <c r="L256" s="85">
        <f t="shared" ref="L256:L273" si="44">J256+K256</f>
        <v>450</v>
      </c>
      <c r="M256" s="20"/>
      <c r="N256" s="106"/>
      <c r="O256" s="305"/>
    </row>
    <row r="257" spans="1:15" s="107" customFormat="1" outlineLevel="2" x14ac:dyDescent="0.25">
      <c r="A257" s="216" t="s">
        <v>548</v>
      </c>
      <c r="B257" s="42" t="s">
        <v>17</v>
      </c>
      <c r="C257" s="42" t="s">
        <v>147</v>
      </c>
      <c r="D257" s="54" t="s">
        <v>1179</v>
      </c>
      <c r="E257" s="176" t="s">
        <v>44</v>
      </c>
      <c r="F257" s="97"/>
      <c r="G257" s="85"/>
      <c r="H257" s="85"/>
      <c r="I257" s="177"/>
      <c r="J257" s="85"/>
      <c r="K257" s="178">
        <v>450</v>
      </c>
      <c r="L257" s="85">
        <f t="shared" si="44"/>
        <v>450</v>
      </c>
      <c r="M257" s="20"/>
      <c r="N257" s="106">
        <v>450</v>
      </c>
      <c r="O257" s="305">
        <f>L257+N257</f>
        <v>900</v>
      </c>
    </row>
    <row r="258" spans="1:15" s="107" customFormat="1" ht="25.5" outlineLevel="2" x14ac:dyDescent="0.25">
      <c r="A258" s="222" t="s">
        <v>1189</v>
      </c>
      <c r="B258" s="39" t="s">
        <v>17</v>
      </c>
      <c r="C258" s="39" t="s">
        <v>147</v>
      </c>
      <c r="D258" s="55" t="s">
        <v>1180</v>
      </c>
      <c r="E258" s="176"/>
      <c r="F258" s="97"/>
      <c r="G258" s="85"/>
      <c r="H258" s="85"/>
      <c r="I258" s="177"/>
      <c r="J258" s="85"/>
      <c r="K258" s="88">
        <f>K259</f>
        <v>90</v>
      </c>
      <c r="L258" s="85">
        <f t="shared" si="44"/>
        <v>90</v>
      </c>
      <c r="M258" s="20"/>
      <c r="N258" s="106"/>
      <c r="O258" s="305"/>
    </row>
    <row r="259" spans="1:15" s="107" customFormat="1" outlineLevel="2" x14ac:dyDescent="0.25">
      <c r="A259" s="216" t="s">
        <v>548</v>
      </c>
      <c r="B259" s="42" t="s">
        <v>17</v>
      </c>
      <c r="C259" s="42" t="s">
        <v>147</v>
      </c>
      <c r="D259" s="54" t="s">
        <v>1180</v>
      </c>
      <c r="E259" s="176" t="s">
        <v>44</v>
      </c>
      <c r="F259" s="97"/>
      <c r="G259" s="85"/>
      <c r="H259" s="85"/>
      <c r="I259" s="177"/>
      <c r="J259" s="85"/>
      <c r="K259" s="178">
        <v>90</v>
      </c>
      <c r="L259" s="85">
        <f t="shared" si="44"/>
        <v>90</v>
      </c>
      <c r="M259" s="20"/>
      <c r="N259" s="106">
        <v>90</v>
      </c>
      <c r="O259" s="305">
        <f>L259+N259</f>
        <v>180</v>
      </c>
    </row>
    <row r="260" spans="1:15" s="107" customFormat="1" ht="25.5" outlineLevel="2" x14ac:dyDescent="0.25">
      <c r="A260" s="222" t="s">
        <v>1190</v>
      </c>
      <c r="B260" s="39" t="s">
        <v>17</v>
      </c>
      <c r="C260" s="39" t="s">
        <v>147</v>
      </c>
      <c r="D260" s="55" t="s">
        <v>1181</v>
      </c>
      <c r="E260" s="176"/>
      <c r="F260" s="97"/>
      <c r="G260" s="85"/>
      <c r="H260" s="85"/>
      <c r="I260" s="177"/>
      <c r="J260" s="85"/>
      <c r="K260" s="88">
        <f>K261</f>
        <v>240</v>
      </c>
      <c r="L260" s="85">
        <f t="shared" si="44"/>
        <v>240</v>
      </c>
      <c r="M260" s="20"/>
      <c r="N260" s="106"/>
      <c r="O260" s="305"/>
    </row>
    <row r="261" spans="1:15" s="107" customFormat="1" outlineLevel="2" x14ac:dyDescent="0.25">
      <c r="A261" s="216" t="s">
        <v>548</v>
      </c>
      <c r="B261" s="42" t="s">
        <v>17</v>
      </c>
      <c r="C261" s="42" t="s">
        <v>147</v>
      </c>
      <c r="D261" s="54" t="s">
        <v>1181</v>
      </c>
      <c r="E261" s="176" t="s">
        <v>44</v>
      </c>
      <c r="F261" s="97"/>
      <c r="G261" s="85"/>
      <c r="H261" s="85"/>
      <c r="I261" s="177"/>
      <c r="J261" s="85"/>
      <c r="K261" s="178">
        <v>240</v>
      </c>
      <c r="L261" s="85">
        <f t="shared" si="44"/>
        <v>240</v>
      </c>
      <c r="M261" s="20"/>
      <c r="N261" s="106">
        <v>240</v>
      </c>
      <c r="O261" s="305">
        <f>L261+N261</f>
        <v>480</v>
      </c>
    </row>
    <row r="262" spans="1:15" s="107" customFormat="1" ht="38.25" outlineLevel="2" x14ac:dyDescent="0.25">
      <c r="A262" s="222" t="s">
        <v>1191</v>
      </c>
      <c r="B262" s="39" t="s">
        <v>17</v>
      </c>
      <c r="C262" s="39" t="s">
        <v>147</v>
      </c>
      <c r="D262" s="55" t="s">
        <v>1182</v>
      </c>
      <c r="E262" s="176"/>
      <c r="F262" s="97"/>
      <c r="G262" s="85"/>
      <c r="H262" s="85"/>
      <c r="I262" s="177"/>
      <c r="J262" s="85"/>
      <c r="K262" s="88">
        <f>K263</f>
        <v>250</v>
      </c>
      <c r="L262" s="85">
        <f t="shared" si="44"/>
        <v>250</v>
      </c>
      <c r="M262" s="20"/>
      <c r="N262" s="106"/>
      <c r="O262" s="305"/>
    </row>
    <row r="263" spans="1:15" s="107" customFormat="1" outlineLevel="2" x14ac:dyDescent="0.25">
      <c r="A263" s="216" t="s">
        <v>548</v>
      </c>
      <c r="B263" s="42" t="s">
        <v>17</v>
      </c>
      <c r="C263" s="42" t="s">
        <v>147</v>
      </c>
      <c r="D263" s="54" t="s">
        <v>1182</v>
      </c>
      <c r="E263" s="176" t="s">
        <v>44</v>
      </c>
      <c r="F263" s="97"/>
      <c r="G263" s="85"/>
      <c r="H263" s="85"/>
      <c r="I263" s="177"/>
      <c r="J263" s="85"/>
      <c r="K263" s="178">
        <v>250</v>
      </c>
      <c r="L263" s="85">
        <f t="shared" si="44"/>
        <v>250</v>
      </c>
      <c r="M263" s="20"/>
      <c r="N263" s="106">
        <v>250</v>
      </c>
      <c r="O263" s="305">
        <f>L263+N263</f>
        <v>500</v>
      </c>
    </row>
    <row r="264" spans="1:15" s="107" customFormat="1" outlineLevel="2" x14ac:dyDescent="0.25">
      <c r="A264" s="222" t="s">
        <v>1192</v>
      </c>
      <c r="B264" s="39" t="s">
        <v>17</v>
      </c>
      <c r="C264" s="39" t="s">
        <v>147</v>
      </c>
      <c r="D264" s="55" t="s">
        <v>1183</v>
      </c>
      <c r="E264" s="176"/>
      <c r="F264" s="97"/>
      <c r="G264" s="85"/>
      <c r="H264" s="85"/>
      <c r="I264" s="177"/>
      <c r="J264" s="85"/>
      <c r="K264" s="88">
        <f>K265</f>
        <v>40</v>
      </c>
      <c r="L264" s="85">
        <f t="shared" si="44"/>
        <v>40</v>
      </c>
      <c r="M264" s="20"/>
      <c r="N264" s="106"/>
      <c r="O264" s="305"/>
    </row>
    <row r="265" spans="1:15" s="107" customFormat="1" outlineLevel="2" x14ac:dyDescent="0.25">
      <c r="A265" s="216" t="s">
        <v>548</v>
      </c>
      <c r="B265" s="42" t="s">
        <v>17</v>
      </c>
      <c r="C265" s="42" t="s">
        <v>147</v>
      </c>
      <c r="D265" s="54" t="s">
        <v>1183</v>
      </c>
      <c r="E265" s="176" t="s">
        <v>44</v>
      </c>
      <c r="F265" s="97"/>
      <c r="G265" s="85"/>
      <c r="H265" s="85"/>
      <c r="I265" s="177"/>
      <c r="J265" s="85"/>
      <c r="K265" s="178">
        <v>40</v>
      </c>
      <c r="L265" s="85">
        <f t="shared" si="44"/>
        <v>40</v>
      </c>
      <c r="M265" s="20"/>
      <c r="N265" s="106">
        <v>40</v>
      </c>
      <c r="O265" s="305">
        <f>L265+N265</f>
        <v>80</v>
      </c>
    </row>
    <row r="266" spans="1:15" s="107" customFormat="1" ht="38.25" outlineLevel="2" x14ac:dyDescent="0.25">
      <c r="A266" s="222" t="s">
        <v>1193</v>
      </c>
      <c r="B266" s="39" t="s">
        <v>17</v>
      </c>
      <c r="C266" s="39" t="s">
        <v>147</v>
      </c>
      <c r="D266" s="55" t="s">
        <v>1184</v>
      </c>
      <c r="E266" s="176"/>
      <c r="F266" s="97"/>
      <c r="G266" s="85"/>
      <c r="H266" s="85"/>
      <c r="I266" s="177"/>
      <c r="J266" s="85"/>
      <c r="K266" s="88">
        <f>K267</f>
        <v>100</v>
      </c>
      <c r="L266" s="85">
        <f t="shared" si="44"/>
        <v>100</v>
      </c>
      <c r="M266" s="20"/>
      <c r="N266" s="106"/>
      <c r="O266" s="305"/>
    </row>
    <row r="267" spans="1:15" s="107" customFormat="1" outlineLevel="2" x14ac:dyDescent="0.25">
      <c r="A267" s="216" t="s">
        <v>548</v>
      </c>
      <c r="B267" s="42" t="s">
        <v>17</v>
      </c>
      <c r="C267" s="42" t="s">
        <v>147</v>
      </c>
      <c r="D267" s="54" t="s">
        <v>1184</v>
      </c>
      <c r="E267" s="176" t="s">
        <v>44</v>
      </c>
      <c r="F267" s="97"/>
      <c r="G267" s="85"/>
      <c r="H267" s="85"/>
      <c r="I267" s="177"/>
      <c r="J267" s="85"/>
      <c r="K267" s="178">
        <v>100</v>
      </c>
      <c r="L267" s="85">
        <f t="shared" si="44"/>
        <v>100</v>
      </c>
      <c r="M267" s="20"/>
      <c r="N267" s="106">
        <v>100</v>
      </c>
      <c r="O267" s="305">
        <f>L267+N267</f>
        <v>200</v>
      </c>
    </row>
    <row r="268" spans="1:15" s="107" customFormat="1" ht="25.5" outlineLevel="2" x14ac:dyDescent="0.25">
      <c r="A268" s="222" t="s">
        <v>1194</v>
      </c>
      <c r="B268" s="39" t="s">
        <v>17</v>
      </c>
      <c r="C268" s="39" t="s">
        <v>147</v>
      </c>
      <c r="D268" s="55" t="s">
        <v>1185</v>
      </c>
      <c r="E268" s="176"/>
      <c r="F268" s="97"/>
      <c r="G268" s="85"/>
      <c r="H268" s="85"/>
      <c r="I268" s="177"/>
      <c r="J268" s="85"/>
      <c r="K268" s="88">
        <f>K269</f>
        <v>250</v>
      </c>
      <c r="L268" s="85">
        <f t="shared" si="44"/>
        <v>250</v>
      </c>
      <c r="M268" s="20"/>
      <c r="N268" s="106"/>
      <c r="O268" s="305"/>
    </row>
    <row r="269" spans="1:15" s="107" customFormat="1" outlineLevel="2" x14ac:dyDescent="0.25">
      <c r="A269" s="216" t="s">
        <v>548</v>
      </c>
      <c r="B269" s="42" t="s">
        <v>17</v>
      </c>
      <c r="C269" s="42" t="s">
        <v>147</v>
      </c>
      <c r="D269" s="54" t="s">
        <v>1185</v>
      </c>
      <c r="E269" s="176" t="s">
        <v>44</v>
      </c>
      <c r="F269" s="97"/>
      <c r="G269" s="85"/>
      <c r="H269" s="85"/>
      <c r="I269" s="177"/>
      <c r="J269" s="85"/>
      <c r="K269" s="178">
        <v>250</v>
      </c>
      <c r="L269" s="85">
        <f t="shared" si="44"/>
        <v>250</v>
      </c>
      <c r="M269" s="20"/>
      <c r="N269" s="106">
        <v>250</v>
      </c>
      <c r="O269" s="305">
        <f>L269+N269</f>
        <v>500</v>
      </c>
    </row>
    <row r="270" spans="1:15" s="107" customFormat="1" ht="25.5" outlineLevel="2" x14ac:dyDescent="0.25">
      <c r="A270" s="222" t="s">
        <v>1195</v>
      </c>
      <c r="B270" s="39" t="s">
        <v>17</v>
      </c>
      <c r="C270" s="39" t="s">
        <v>147</v>
      </c>
      <c r="D270" s="55" t="s">
        <v>1186</v>
      </c>
      <c r="E270" s="176"/>
      <c r="F270" s="97"/>
      <c r="G270" s="85"/>
      <c r="H270" s="85"/>
      <c r="I270" s="177"/>
      <c r="J270" s="85"/>
      <c r="K270" s="88">
        <f>K271</f>
        <v>50</v>
      </c>
      <c r="L270" s="85">
        <f t="shared" si="44"/>
        <v>50</v>
      </c>
      <c r="M270" s="20"/>
      <c r="N270" s="106"/>
      <c r="O270" s="305"/>
    </row>
    <row r="271" spans="1:15" s="107" customFormat="1" outlineLevel="2" x14ac:dyDescent="0.25">
      <c r="A271" s="216" t="s">
        <v>548</v>
      </c>
      <c r="B271" s="42" t="s">
        <v>17</v>
      </c>
      <c r="C271" s="42" t="s">
        <v>147</v>
      </c>
      <c r="D271" s="54" t="s">
        <v>1186</v>
      </c>
      <c r="E271" s="176" t="s">
        <v>44</v>
      </c>
      <c r="F271" s="97"/>
      <c r="G271" s="85"/>
      <c r="H271" s="85"/>
      <c r="I271" s="177"/>
      <c r="J271" s="85"/>
      <c r="K271" s="178">
        <v>50</v>
      </c>
      <c r="L271" s="85">
        <f t="shared" si="44"/>
        <v>50</v>
      </c>
      <c r="M271" s="20"/>
      <c r="N271" s="106">
        <v>50</v>
      </c>
      <c r="O271" s="305">
        <f>L271+N271</f>
        <v>100</v>
      </c>
    </row>
    <row r="272" spans="1:15" s="107" customFormat="1" ht="38.25" outlineLevel="2" x14ac:dyDescent="0.25">
      <c r="A272" s="222" t="s">
        <v>1196</v>
      </c>
      <c r="B272" s="39" t="s">
        <v>17</v>
      </c>
      <c r="C272" s="39" t="s">
        <v>147</v>
      </c>
      <c r="D272" s="55" t="s">
        <v>1187</v>
      </c>
      <c r="E272" s="176"/>
      <c r="F272" s="97"/>
      <c r="G272" s="85"/>
      <c r="H272" s="85"/>
      <c r="I272" s="177"/>
      <c r="J272" s="85"/>
      <c r="K272" s="88">
        <f>K273</f>
        <v>451.8</v>
      </c>
      <c r="L272" s="85">
        <f t="shared" si="44"/>
        <v>451.8</v>
      </c>
      <c r="M272" s="20"/>
      <c r="N272" s="106"/>
      <c r="O272" s="305"/>
    </row>
    <row r="273" spans="1:15" s="107" customFormat="1" outlineLevel="2" x14ac:dyDescent="0.25">
      <c r="A273" s="216" t="s">
        <v>548</v>
      </c>
      <c r="B273" s="42" t="s">
        <v>17</v>
      </c>
      <c r="C273" s="42" t="s">
        <v>147</v>
      </c>
      <c r="D273" s="54" t="s">
        <v>1187</v>
      </c>
      <c r="E273" s="176" t="s">
        <v>44</v>
      </c>
      <c r="F273" s="97"/>
      <c r="G273" s="85"/>
      <c r="H273" s="85"/>
      <c r="I273" s="177"/>
      <c r="J273" s="85"/>
      <c r="K273" s="178">
        <v>451.8</v>
      </c>
      <c r="L273" s="85">
        <f t="shared" si="44"/>
        <v>451.8</v>
      </c>
      <c r="M273" s="20"/>
      <c r="N273" s="106">
        <v>451.8</v>
      </c>
      <c r="O273" s="305">
        <f>L273+N273</f>
        <v>903.6</v>
      </c>
    </row>
    <row r="274" spans="1:15" s="107" customFormat="1" outlineLevel="2" x14ac:dyDescent="0.25">
      <c r="A274" s="192" t="s">
        <v>958</v>
      </c>
      <c r="B274" s="39" t="s">
        <v>17</v>
      </c>
      <c r="C274" s="39" t="s">
        <v>147</v>
      </c>
      <c r="D274" s="200" t="s">
        <v>862</v>
      </c>
      <c r="E274" s="176"/>
      <c r="F274" s="97"/>
      <c r="G274" s="85"/>
      <c r="H274" s="85"/>
      <c r="I274" s="177"/>
      <c r="J274" s="85"/>
      <c r="K274" s="88">
        <f>K275</f>
        <v>278.3</v>
      </c>
      <c r="L274" s="85">
        <f t="shared" si="42"/>
        <v>278.3</v>
      </c>
      <c r="M274" s="20"/>
      <c r="N274" s="106"/>
      <c r="O274" s="20"/>
    </row>
    <row r="275" spans="1:15" s="107" customFormat="1" outlineLevel="2" x14ac:dyDescent="0.25">
      <c r="A275" s="216" t="s">
        <v>548</v>
      </c>
      <c r="B275" s="42" t="s">
        <v>17</v>
      </c>
      <c r="C275" s="42" t="s">
        <v>147</v>
      </c>
      <c r="D275" s="181" t="s">
        <v>862</v>
      </c>
      <c r="E275" s="176" t="s">
        <v>44</v>
      </c>
      <c r="F275" s="97"/>
      <c r="G275" s="85"/>
      <c r="H275" s="85"/>
      <c r="I275" s="177"/>
      <c r="J275" s="85"/>
      <c r="K275" s="178">
        <v>278.3</v>
      </c>
      <c r="L275" s="85">
        <f t="shared" si="42"/>
        <v>278.3</v>
      </c>
      <c r="M275" s="20"/>
      <c r="N275" s="106">
        <v>278.3</v>
      </c>
      <c r="O275" s="305">
        <f>L275+N275</f>
        <v>556.6</v>
      </c>
    </row>
    <row r="276" spans="1:15" s="107" customFormat="1" outlineLevel="2" x14ac:dyDescent="0.25">
      <c r="A276" s="192" t="s">
        <v>1021</v>
      </c>
      <c r="B276" s="39" t="s">
        <v>17</v>
      </c>
      <c r="C276" s="39" t="s">
        <v>147</v>
      </c>
      <c r="D276" s="200" t="s">
        <v>925</v>
      </c>
      <c r="E276" s="176"/>
      <c r="F276" s="97"/>
      <c r="G276" s="85"/>
      <c r="H276" s="85"/>
      <c r="I276" s="177"/>
      <c r="J276" s="85"/>
      <c r="K276" s="88">
        <f t="shared" ref="K276" si="45">K277</f>
        <v>417.9</v>
      </c>
      <c r="L276" s="85">
        <f t="shared" si="42"/>
        <v>417.9</v>
      </c>
      <c r="M276" s="20"/>
      <c r="N276" s="106"/>
      <c r="O276" s="20"/>
    </row>
    <row r="277" spans="1:15" s="107" customFormat="1" outlineLevel="2" x14ac:dyDescent="0.25">
      <c r="A277" s="216" t="s">
        <v>548</v>
      </c>
      <c r="B277" s="42" t="s">
        <v>17</v>
      </c>
      <c r="C277" s="42" t="s">
        <v>147</v>
      </c>
      <c r="D277" s="181" t="s">
        <v>925</v>
      </c>
      <c r="E277" s="176" t="s">
        <v>44</v>
      </c>
      <c r="F277" s="97"/>
      <c r="G277" s="85"/>
      <c r="H277" s="85"/>
      <c r="I277" s="177"/>
      <c r="J277" s="85"/>
      <c r="K277" s="178">
        <v>417.9</v>
      </c>
      <c r="L277" s="85">
        <f t="shared" si="42"/>
        <v>417.9</v>
      </c>
      <c r="M277" s="20"/>
      <c r="N277" s="106">
        <v>417.9</v>
      </c>
      <c r="O277" s="305">
        <f>L277+N277</f>
        <v>835.8</v>
      </c>
    </row>
    <row r="278" spans="1:15" s="107" customFormat="1" outlineLevel="2" x14ac:dyDescent="0.25">
      <c r="A278" s="193" t="s">
        <v>959</v>
      </c>
      <c r="B278" s="39" t="s">
        <v>17</v>
      </c>
      <c r="C278" s="39" t="s">
        <v>147</v>
      </c>
      <c r="D278" s="201" t="s">
        <v>863</v>
      </c>
      <c r="E278" s="176"/>
      <c r="F278" s="97"/>
      <c r="G278" s="85"/>
      <c r="H278" s="85"/>
      <c r="I278" s="177"/>
      <c r="J278" s="85"/>
      <c r="K278" s="88">
        <f t="shared" ref="K278" si="46">K279</f>
        <v>305.2</v>
      </c>
      <c r="L278" s="85">
        <f t="shared" si="42"/>
        <v>305.2</v>
      </c>
      <c r="M278" s="20"/>
      <c r="N278" s="106"/>
      <c r="O278" s="20"/>
    </row>
    <row r="279" spans="1:15" s="107" customFormat="1" outlineLevel="2" x14ac:dyDescent="0.25">
      <c r="A279" s="216" t="s">
        <v>548</v>
      </c>
      <c r="B279" s="42" t="s">
        <v>17</v>
      </c>
      <c r="C279" s="42" t="s">
        <v>147</v>
      </c>
      <c r="D279" s="182" t="s">
        <v>863</v>
      </c>
      <c r="E279" s="176" t="s">
        <v>44</v>
      </c>
      <c r="F279" s="97"/>
      <c r="G279" s="85"/>
      <c r="H279" s="85"/>
      <c r="I279" s="177"/>
      <c r="J279" s="85"/>
      <c r="K279" s="178">
        <v>305.2</v>
      </c>
      <c r="L279" s="85">
        <f t="shared" si="42"/>
        <v>305.2</v>
      </c>
      <c r="M279" s="20"/>
      <c r="N279" s="106">
        <v>305.2</v>
      </c>
      <c r="O279" s="305">
        <f>L279+N279</f>
        <v>610.4</v>
      </c>
    </row>
    <row r="280" spans="1:15" s="107" customFormat="1" ht="28.5" customHeight="1" outlineLevel="2" x14ac:dyDescent="0.25">
      <c r="A280" s="252" t="s">
        <v>960</v>
      </c>
      <c r="B280" s="39" t="s">
        <v>17</v>
      </c>
      <c r="C280" s="39" t="s">
        <v>147</v>
      </c>
      <c r="D280" s="201" t="s">
        <v>864</v>
      </c>
      <c r="E280" s="176"/>
      <c r="F280" s="97"/>
      <c r="G280" s="85"/>
      <c r="H280" s="85"/>
      <c r="I280" s="177"/>
      <c r="J280" s="85"/>
      <c r="K280" s="88">
        <f>K281</f>
        <v>855.8</v>
      </c>
      <c r="L280" s="85">
        <f t="shared" si="42"/>
        <v>855.8</v>
      </c>
      <c r="M280" s="20"/>
      <c r="N280" s="106"/>
      <c r="O280" s="20"/>
    </row>
    <row r="281" spans="1:15" s="107" customFormat="1" outlineLevel="2" x14ac:dyDescent="0.25">
      <c r="A281" s="216" t="s">
        <v>548</v>
      </c>
      <c r="B281" s="42" t="s">
        <v>17</v>
      </c>
      <c r="C281" s="42" t="s">
        <v>147</v>
      </c>
      <c r="D281" s="182" t="s">
        <v>864</v>
      </c>
      <c r="E281" s="176" t="s">
        <v>44</v>
      </c>
      <c r="F281" s="97"/>
      <c r="G281" s="85"/>
      <c r="H281" s="85"/>
      <c r="I281" s="177"/>
      <c r="J281" s="85"/>
      <c r="K281" s="178">
        <v>855.8</v>
      </c>
      <c r="L281" s="85">
        <f t="shared" si="42"/>
        <v>855.8</v>
      </c>
      <c r="M281" s="20"/>
      <c r="N281" s="106">
        <v>855.8</v>
      </c>
      <c r="O281" s="305">
        <f>L281+N281</f>
        <v>1711.6</v>
      </c>
    </row>
    <row r="282" spans="1:15" s="107" customFormat="1" ht="25.5" outlineLevel="2" x14ac:dyDescent="0.25">
      <c r="A282" s="253" t="s">
        <v>961</v>
      </c>
      <c r="B282" s="39" t="s">
        <v>17</v>
      </c>
      <c r="C282" s="39" t="s">
        <v>147</v>
      </c>
      <c r="D282" s="201" t="s">
        <v>865</v>
      </c>
      <c r="E282" s="176"/>
      <c r="F282" s="97"/>
      <c r="G282" s="85"/>
      <c r="H282" s="85"/>
      <c r="I282" s="177"/>
      <c r="J282" s="85"/>
      <c r="K282" s="88">
        <f t="shared" ref="K282" si="47">K283</f>
        <v>240</v>
      </c>
      <c r="L282" s="85">
        <f t="shared" si="42"/>
        <v>240</v>
      </c>
      <c r="M282" s="20"/>
      <c r="N282" s="106"/>
      <c r="O282" s="20"/>
    </row>
    <row r="283" spans="1:15" s="107" customFormat="1" outlineLevel="2" x14ac:dyDescent="0.25">
      <c r="A283" s="216" t="s">
        <v>548</v>
      </c>
      <c r="B283" s="42" t="s">
        <v>17</v>
      </c>
      <c r="C283" s="42" t="s">
        <v>147</v>
      </c>
      <c r="D283" s="182" t="s">
        <v>865</v>
      </c>
      <c r="E283" s="176" t="s">
        <v>44</v>
      </c>
      <c r="F283" s="97"/>
      <c r="G283" s="85"/>
      <c r="H283" s="85"/>
      <c r="I283" s="177"/>
      <c r="J283" s="85"/>
      <c r="K283" s="178">
        <v>240</v>
      </c>
      <c r="L283" s="85">
        <f t="shared" si="42"/>
        <v>240</v>
      </c>
      <c r="M283" s="20"/>
      <c r="N283" s="106">
        <v>240</v>
      </c>
      <c r="O283" s="305">
        <f>L283+N283</f>
        <v>480</v>
      </c>
    </row>
    <row r="284" spans="1:15" s="107" customFormat="1" ht="25.5" outlineLevel="2" x14ac:dyDescent="0.25">
      <c r="A284" s="252" t="s">
        <v>962</v>
      </c>
      <c r="B284" s="39" t="s">
        <v>17</v>
      </c>
      <c r="C284" s="39" t="s">
        <v>147</v>
      </c>
      <c r="D284" s="201" t="s">
        <v>866</v>
      </c>
      <c r="E284" s="176"/>
      <c r="F284" s="97"/>
      <c r="G284" s="85"/>
      <c r="H284" s="85"/>
      <c r="I284" s="177"/>
      <c r="J284" s="85"/>
      <c r="K284" s="88">
        <f t="shared" ref="K284" si="48">K285</f>
        <v>237.5</v>
      </c>
      <c r="L284" s="85">
        <f t="shared" si="42"/>
        <v>237.5</v>
      </c>
      <c r="M284" s="20"/>
      <c r="N284" s="106"/>
      <c r="O284" s="20"/>
    </row>
    <row r="285" spans="1:15" s="107" customFormat="1" outlineLevel="2" x14ac:dyDescent="0.25">
      <c r="A285" s="216" t="s">
        <v>548</v>
      </c>
      <c r="B285" s="42" t="s">
        <v>17</v>
      </c>
      <c r="C285" s="42" t="s">
        <v>147</v>
      </c>
      <c r="D285" s="182" t="s">
        <v>866</v>
      </c>
      <c r="E285" s="176" t="s">
        <v>44</v>
      </c>
      <c r="F285" s="97"/>
      <c r="G285" s="85"/>
      <c r="H285" s="85"/>
      <c r="I285" s="177"/>
      <c r="J285" s="85"/>
      <c r="K285" s="178">
        <v>237.5</v>
      </c>
      <c r="L285" s="85">
        <f t="shared" si="42"/>
        <v>237.5</v>
      </c>
      <c r="M285" s="20"/>
      <c r="N285" s="106">
        <v>237.5</v>
      </c>
      <c r="O285" s="305">
        <f>L285+N285</f>
        <v>475</v>
      </c>
    </row>
    <row r="286" spans="1:15" s="107" customFormat="1" ht="25.5" outlineLevel="2" x14ac:dyDescent="0.25">
      <c r="A286" s="252" t="s">
        <v>963</v>
      </c>
      <c r="B286" s="39" t="s">
        <v>17</v>
      </c>
      <c r="C286" s="39" t="s">
        <v>147</v>
      </c>
      <c r="D286" s="201" t="s">
        <v>867</v>
      </c>
      <c r="E286" s="176"/>
      <c r="F286" s="97"/>
      <c r="G286" s="85"/>
      <c r="H286" s="85"/>
      <c r="I286" s="177"/>
      <c r="J286" s="85"/>
      <c r="K286" s="88">
        <f t="shared" ref="K286" si="49">K287</f>
        <v>393</v>
      </c>
      <c r="L286" s="85">
        <f t="shared" si="42"/>
        <v>393</v>
      </c>
      <c r="M286" s="20"/>
      <c r="N286" s="106"/>
      <c r="O286" s="20"/>
    </row>
    <row r="287" spans="1:15" s="107" customFormat="1" outlineLevel="2" x14ac:dyDescent="0.25">
      <c r="A287" s="216" t="s">
        <v>548</v>
      </c>
      <c r="B287" s="42" t="s">
        <v>17</v>
      </c>
      <c r="C287" s="42" t="s">
        <v>147</v>
      </c>
      <c r="D287" s="182" t="s">
        <v>867</v>
      </c>
      <c r="E287" s="176" t="s">
        <v>44</v>
      </c>
      <c r="F287" s="97"/>
      <c r="G287" s="85"/>
      <c r="H287" s="85"/>
      <c r="I287" s="177"/>
      <c r="J287" s="85"/>
      <c r="K287" s="178">
        <v>393</v>
      </c>
      <c r="L287" s="85">
        <f t="shared" si="42"/>
        <v>393</v>
      </c>
      <c r="M287" s="20"/>
      <c r="N287" s="106">
        <v>393</v>
      </c>
      <c r="O287" s="305">
        <f>L287+N287</f>
        <v>786</v>
      </c>
    </row>
    <row r="288" spans="1:15" s="107" customFormat="1" ht="25.5" outlineLevel="2" x14ac:dyDescent="0.25">
      <c r="A288" s="253" t="s">
        <v>964</v>
      </c>
      <c r="B288" s="39" t="s">
        <v>17</v>
      </c>
      <c r="C288" s="39" t="s">
        <v>147</v>
      </c>
      <c r="D288" s="201" t="s">
        <v>868</v>
      </c>
      <c r="E288" s="176"/>
      <c r="F288" s="97"/>
      <c r="G288" s="85"/>
      <c r="H288" s="85"/>
      <c r="I288" s="177"/>
      <c r="J288" s="85"/>
      <c r="K288" s="88">
        <f t="shared" ref="K288" si="50">K289</f>
        <v>316</v>
      </c>
      <c r="L288" s="85">
        <f t="shared" si="42"/>
        <v>316</v>
      </c>
      <c r="M288" s="20"/>
      <c r="N288" s="106"/>
      <c r="O288" s="20"/>
    </row>
    <row r="289" spans="1:15" s="107" customFormat="1" outlineLevel="2" x14ac:dyDescent="0.25">
      <c r="A289" s="216" t="s">
        <v>548</v>
      </c>
      <c r="B289" s="42" t="s">
        <v>17</v>
      </c>
      <c r="C289" s="42" t="s">
        <v>147</v>
      </c>
      <c r="D289" s="182" t="s">
        <v>868</v>
      </c>
      <c r="E289" s="176" t="s">
        <v>44</v>
      </c>
      <c r="F289" s="97"/>
      <c r="G289" s="85"/>
      <c r="H289" s="85"/>
      <c r="I289" s="177"/>
      <c r="J289" s="85"/>
      <c r="K289" s="178">
        <v>316</v>
      </c>
      <c r="L289" s="85">
        <f t="shared" si="42"/>
        <v>316</v>
      </c>
      <c r="M289" s="20"/>
      <c r="N289" s="106">
        <v>316</v>
      </c>
      <c r="O289" s="305">
        <f>L289+N289</f>
        <v>632</v>
      </c>
    </row>
    <row r="290" spans="1:15" s="107" customFormat="1" ht="41.25" customHeight="1" outlineLevel="2" x14ac:dyDescent="0.25">
      <c r="A290" s="253" t="s">
        <v>965</v>
      </c>
      <c r="B290" s="39" t="s">
        <v>17</v>
      </c>
      <c r="C290" s="39" t="s">
        <v>147</v>
      </c>
      <c r="D290" s="201" t="s">
        <v>869</v>
      </c>
      <c r="E290" s="176"/>
      <c r="F290" s="97"/>
      <c r="G290" s="85"/>
      <c r="H290" s="85"/>
      <c r="I290" s="177"/>
      <c r="J290" s="85"/>
      <c r="K290" s="88">
        <f t="shared" ref="K290" si="51">K291</f>
        <v>28.2</v>
      </c>
      <c r="L290" s="85">
        <f t="shared" si="42"/>
        <v>28.2</v>
      </c>
      <c r="M290" s="20"/>
      <c r="N290" s="106"/>
      <c r="O290" s="20"/>
    </row>
    <row r="291" spans="1:15" s="107" customFormat="1" outlineLevel="2" x14ac:dyDescent="0.25">
      <c r="A291" s="216" t="s">
        <v>548</v>
      </c>
      <c r="B291" s="42" t="s">
        <v>17</v>
      </c>
      <c r="C291" s="42" t="s">
        <v>147</v>
      </c>
      <c r="D291" s="182" t="s">
        <v>869</v>
      </c>
      <c r="E291" s="176" t="s">
        <v>44</v>
      </c>
      <c r="F291" s="97"/>
      <c r="G291" s="85"/>
      <c r="H291" s="85"/>
      <c r="I291" s="177"/>
      <c r="J291" s="85"/>
      <c r="K291" s="178">
        <v>28.2</v>
      </c>
      <c r="L291" s="85">
        <f t="shared" si="42"/>
        <v>28.2</v>
      </c>
      <c r="M291" s="20"/>
      <c r="N291" s="106">
        <v>28.2</v>
      </c>
      <c r="O291" s="305">
        <f>L291+N291</f>
        <v>56.4</v>
      </c>
    </row>
    <row r="292" spans="1:15" s="107" customFormat="1" ht="17.25" customHeight="1" outlineLevel="2" x14ac:dyDescent="0.25">
      <c r="A292" s="253" t="s">
        <v>966</v>
      </c>
      <c r="B292" s="39" t="s">
        <v>17</v>
      </c>
      <c r="C292" s="39" t="s">
        <v>147</v>
      </c>
      <c r="D292" s="201" t="s">
        <v>870</v>
      </c>
      <c r="E292" s="176"/>
      <c r="F292" s="97"/>
      <c r="G292" s="85"/>
      <c r="H292" s="85"/>
      <c r="I292" s="177"/>
      <c r="J292" s="85"/>
      <c r="K292" s="88">
        <f t="shared" ref="K292" si="52">K293</f>
        <v>180</v>
      </c>
      <c r="L292" s="85">
        <f t="shared" si="42"/>
        <v>180</v>
      </c>
      <c r="M292" s="20"/>
      <c r="N292" s="106"/>
      <c r="O292" s="20"/>
    </row>
    <row r="293" spans="1:15" s="107" customFormat="1" ht="17.25" customHeight="1" outlineLevel="2" x14ac:dyDescent="0.25">
      <c r="A293" s="216" t="s">
        <v>548</v>
      </c>
      <c r="B293" s="42" t="s">
        <v>17</v>
      </c>
      <c r="C293" s="42" t="s">
        <v>147</v>
      </c>
      <c r="D293" s="182" t="s">
        <v>870</v>
      </c>
      <c r="E293" s="176" t="s">
        <v>44</v>
      </c>
      <c r="F293" s="97"/>
      <c r="G293" s="85"/>
      <c r="H293" s="85"/>
      <c r="I293" s="177"/>
      <c r="J293" s="85"/>
      <c r="K293" s="178">
        <v>180</v>
      </c>
      <c r="L293" s="85">
        <f t="shared" si="42"/>
        <v>180</v>
      </c>
      <c r="M293" s="20"/>
      <c r="N293" s="106">
        <v>180</v>
      </c>
      <c r="O293" s="305">
        <f>L293+N293</f>
        <v>360</v>
      </c>
    </row>
    <row r="294" spans="1:15" s="107" customFormat="1" ht="25.5" outlineLevel="2" x14ac:dyDescent="0.25">
      <c r="A294" s="193" t="s">
        <v>967</v>
      </c>
      <c r="B294" s="39" t="s">
        <v>17</v>
      </c>
      <c r="C294" s="39" t="s">
        <v>147</v>
      </c>
      <c r="D294" s="201" t="s">
        <v>871</v>
      </c>
      <c r="E294" s="176"/>
      <c r="F294" s="97"/>
      <c r="G294" s="85"/>
      <c r="H294" s="85"/>
      <c r="I294" s="177"/>
      <c r="J294" s="85"/>
      <c r="K294" s="88">
        <f t="shared" ref="K294" si="53">K295</f>
        <v>1020.9</v>
      </c>
      <c r="L294" s="85">
        <f t="shared" si="42"/>
        <v>1020.9</v>
      </c>
      <c r="M294" s="20"/>
      <c r="N294" s="106"/>
      <c r="O294" s="20"/>
    </row>
    <row r="295" spans="1:15" s="107" customFormat="1" outlineLevel="2" x14ac:dyDescent="0.25">
      <c r="A295" s="216" t="s">
        <v>548</v>
      </c>
      <c r="B295" s="42" t="s">
        <v>17</v>
      </c>
      <c r="C295" s="42" t="s">
        <v>147</v>
      </c>
      <c r="D295" s="182" t="s">
        <v>871</v>
      </c>
      <c r="E295" s="176" t="s">
        <v>44</v>
      </c>
      <c r="F295" s="97"/>
      <c r="G295" s="85"/>
      <c r="H295" s="85"/>
      <c r="I295" s="177"/>
      <c r="J295" s="85"/>
      <c r="K295" s="178">
        <v>1020.9</v>
      </c>
      <c r="L295" s="85">
        <f t="shared" si="42"/>
        <v>1020.9</v>
      </c>
      <c r="M295" s="20"/>
      <c r="N295" s="106">
        <v>1020.9</v>
      </c>
      <c r="O295" s="305">
        <f>L295+N295</f>
        <v>2041.8</v>
      </c>
    </row>
    <row r="296" spans="1:15" s="107" customFormat="1" ht="55.5" customHeight="1" outlineLevel="2" x14ac:dyDescent="0.25">
      <c r="A296" s="193" t="s">
        <v>968</v>
      </c>
      <c r="B296" s="39" t="s">
        <v>17</v>
      </c>
      <c r="C296" s="39" t="s">
        <v>147</v>
      </c>
      <c r="D296" s="201" t="s">
        <v>872</v>
      </c>
      <c r="E296" s="176"/>
      <c r="F296" s="97"/>
      <c r="G296" s="85"/>
      <c r="H296" s="85"/>
      <c r="I296" s="177"/>
      <c r="J296" s="85"/>
      <c r="K296" s="88">
        <f t="shared" ref="K296" si="54">K297</f>
        <v>240</v>
      </c>
      <c r="L296" s="85">
        <f t="shared" si="42"/>
        <v>240</v>
      </c>
      <c r="M296" s="20"/>
      <c r="N296" s="106"/>
      <c r="O296" s="20"/>
    </row>
    <row r="297" spans="1:15" s="107" customFormat="1" ht="15.75" customHeight="1" outlineLevel="2" x14ac:dyDescent="0.25">
      <c r="A297" s="216" t="s">
        <v>548</v>
      </c>
      <c r="B297" s="42" t="s">
        <v>17</v>
      </c>
      <c r="C297" s="42" t="s">
        <v>147</v>
      </c>
      <c r="D297" s="182" t="s">
        <v>872</v>
      </c>
      <c r="E297" s="176" t="s">
        <v>44</v>
      </c>
      <c r="F297" s="97"/>
      <c r="G297" s="85"/>
      <c r="H297" s="85"/>
      <c r="I297" s="177"/>
      <c r="J297" s="85"/>
      <c r="K297" s="178">
        <v>240</v>
      </c>
      <c r="L297" s="85">
        <f t="shared" si="42"/>
        <v>240</v>
      </c>
      <c r="M297" s="20"/>
      <c r="N297" s="106">
        <v>240</v>
      </c>
      <c r="O297" s="305">
        <f>L297+N297</f>
        <v>480</v>
      </c>
    </row>
    <row r="298" spans="1:15" s="107" customFormat="1" ht="89.25" outlineLevel="2" x14ac:dyDescent="0.25">
      <c r="A298" s="193" t="s">
        <v>969</v>
      </c>
      <c r="B298" s="39" t="s">
        <v>17</v>
      </c>
      <c r="C298" s="39" t="s">
        <v>147</v>
      </c>
      <c r="D298" s="201" t="s">
        <v>873</v>
      </c>
      <c r="E298" s="176"/>
      <c r="F298" s="97"/>
      <c r="G298" s="85"/>
      <c r="H298" s="85"/>
      <c r="I298" s="177"/>
      <c r="J298" s="85"/>
      <c r="K298" s="88">
        <f t="shared" ref="K298" si="55">K299</f>
        <v>6312</v>
      </c>
      <c r="L298" s="85">
        <f t="shared" si="42"/>
        <v>6312</v>
      </c>
      <c r="M298" s="20"/>
      <c r="N298" s="106"/>
      <c r="O298" s="20"/>
    </row>
    <row r="299" spans="1:15" s="107" customFormat="1" outlineLevel="2" x14ac:dyDescent="0.25">
      <c r="A299" s="216" t="s">
        <v>548</v>
      </c>
      <c r="B299" s="42" t="s">
        <v>17</v>
      </c>
      <c r="C299" s="42" t="s">
        <v>147</v>
      </c>
      <c r="D299" s="182" t="s">
        <v>873</v>
      </c>
      <c r="E299" s="176" t="s">
        <v>44</v>
      </c>
      <c r="F299" s="97"/>
      <c r="G299" s="85"/>
      <c r="H299" s="85"/>
      <c r="I299" s="177"/>
      <c r="J299" s="85"/>
      <c r="K299" s="178">
        <v>6312</v>
      </c>
      <c r="L299" s="85">
        <f t="shared" si="42"/>
        <v>6312</v>
      </c>
      <c r="M299" s="20"/>
      <c r="N299" s="106">
        <v>6312</v>
      </c>
      <c r="O299" s="305">
        <f>L299+N299</f>
        <v>12624</v>
      </c>
    </row>
    <row r="300" spans="1:15" s="107" customFormat="1" ht="25.5" outlineLevel="2" x14ac:dyDescent="0.25">
      <c r="A300" s="193" t="s">
        <v>970</v>
      </c>
      <c r="B300" s="39" t="s">
        <v>17</v>
      </c>
      <c r="C300" s="39" t="s">
        <v>147</v>
      </c>
      <c r="D300" s="201" t="s">
        <v>874</v>
      </c>
      <c r="E300" s="176"/>
      <c r="F300" s="97"/>
      <c r="G300" s="85"/>
      <c r="H300" s="85"/>
      <c r="I300" s="177"/>
      <c r="J300" s="85"/>
      <c r="K300" s="88">
        <f t="shared" ref="K300" si="56">K301</f>
        <v>4954.1000000000004</v>
      </c>
      <c r="L300" s="85">
        <f t="shared" si="42"/>
        <v>4954.1000000000004</v>
      </c>
      <c r="M300" s="20"/>
      <c r="N300" s="106"/>
      <c r="O300" s="20"/>
    </row>
    <row r="301" spans="1:15" s="107" customFormat="1" outlineLevel="2" x14ac:dyDescent="0.25">
      <c r="A301" s="216" t="s">
        <v>548</v>
      </c>
      <c r="B301" s="42" t="s">
        <v>17</v>
      </c>
      <c r="C301" s="42" t="s">
        <v>147</v>
      </c>
      <c r="D301" s="182" t="s">
        <v>874</v>
      </c>
      <c r="E301" s="176" t="s">
        <v>44</v>
      </c>
      <c r="F301" s="97"/>
      <c r="G301" s="85"/>
      <c r="H301" s="85"/>
      <c r="I301" s="177"/>
      <c r="J301" s="85"/>
      <c r="K301" s="178">
        <v>4954.1000000000004</v>
      </c>
      <c r="L301" s="85">
        <f t="shared" si="42"/>
        <v>4954.1000000000004</v>
      </c>
      <c r="M301" s="20"/>
      <c r="N301" s="106">
        <v>4954.1000000000004</v>
      </c>
      <c r="O301" s="305">
        <f>L301+N301</f>
        <v>9908.2000000000007</v>
      </c>
    </row>
    <row r="302" spans="1:15" s="107" customFormat="1" outlineLevel="2" x14ac:dyDescent="0.25">
      <c r="A302" s="193" t="s">
        <v>971</v>
      </c>
      <c r="B302" s="39" t="s">
        <v>17</v>
      </c>
      <c r="C302" s="39" t="s">
        <v>147</v>
      </c>
      <c r="D302" s="201" t="s">
        <v>875</v>
      </c>
      <c r="E302" s="176"/>
      <c r="F302" s="97"/>
      <c r="G302" s="85"/>
      <c r="H302" s="85"/>
      <c r="I302" s="177"/>
      <c r="J302" s="85"/>
      <c r="K302" s="88">
        <f t="shared" ref="K302" si="57">K303</f>
        <v>1184</v>
      </c>
      <c r="L302" s="85">
        <f t="shared" si="42"/>
        <v>1184</v>
      </c>
      <c r="M302" s="20"/>
      <c r="N302" s="106"/>
      <c r="O302" s="20"/>
    </row>
    <row r="303" spans="1:15" s="107" customFormat="1" outlineLevel="2" x14ac:dyDescent="0.25">
      <c r="A303" s="216" t="s">
        <v>548</v>
      </c>
      <c r="B303" s="42" t="s">
        <v>17</v>
      </c>
      <c r="C303" s="42" t="s">
        <v>147</v>
      </c>
      <c r="D303" s="182" t="s">
        <v>875</v>
      </c>
      <c r="E303" s="176" t="s">
        <v>44</v>
      </c>
      <c r="F303" s="97"/>
      <c r="G303" s="85"/>
      <c r="H303" s="85"/>
      <c r="I303" s="177"/>
      <c r="J303" s="85"/>
      <c r="K303" s="178">
        <v>1184</v>
      </c>
      <c r="L303" s="85">
        <f t="shared" si="42"/>
        <v>1184</v>
      </c>
      <c r="M303" s="20"/>
      <c r="N303" s="106">
        <v>1184</v>
      </c>
      <c r="O303" s="305">
        <f>L303+N303</f>
        <v>2368</v>
      </c>
    </row>
    <row r="304" spans="1:15" s="107" customFormat="1" ht="25.5" outlineLevel="2" x14ac:dyDescent="0.25">
      <c r="A304" s="254" t="s">
        <v>972</v>
      </c>
      <c r="B304" s="39" t="s">
        <v>17</v>
      </c>
      <c r="C304" s="39" t="s">
        <v>147</v>
      </c>
      <c r="D304" s="201" t="s">
        <v>876</v>
      </c>
      <c r="E304" s="176"/>
      <c r="F304" s="97"/>
      <c r="G304" s="85"/>
      <c r="H304" s="85"/>
      <c r="I304" s="177"/>
      <c r="J304" s="85"/>
      <c r="K304" s="88">
        <f t="shared" ref="K304" si="58">K305</f>
        <v>805.2</v>
      </c>
      <c r="L304" s="85">
        <f t="shared" si="42"/>
        <v>805.2</v>
      </c>
      <c r="M304" s="20"/>
      <c r="N304" s="106"/>
      <c r="O304" s="20"/>
    </row>
    <row r="305" spans="1:15" s="107" customFormat="1" outlineLevel="2" x14ac:dyDescent="0.25">
      <c r="A305" s="216" t="s">
        <v>548</v>
      </c>
      <c r="B305" s="42" t="s">
        <v>17</v>
      </c>
      <c r="C305" s="42" t="s">
        <v>147</v>
      </c>
      <c r="D305" s="182" t="s">
        <v>876</v>
      </c>
      <c r="E305" s="176" t="s">
        <v>44</v>
      </c>
      <c r="F305" s="97"/>
      <c r="G305" s="85"/>
      <c r="H305" s="85"/>
      <c r="I305" s="177"/>
      <c r="J305" s="85"/>
      <c r="K305" s="178">
        <v>805.2</v>
      </c>
      <c r="L305" s="85">
        <f t="shared" si="42"/>
        <v>805.2</v>
      </c>
      <c r="M305" s="20"/>
      <c r="N305" s="106">
        <v>805.2</v>
      </c>
      <c r="O305" s="305">
        <f>L305+N305</f>
        <v>1610.4</v>
      </c>
    </row>
    <row r="306" spans="1:15" s="107" customFormat="1" ht="25.5" outlineLevel="2" x14ac:dyDescent="0.25">
      <c r="A306" s="193" t="s">
        <v>973</v>
      </c>
      <c r="B306" s="39" t="s">
        <v>17</v>
      </c>
      <c r="C306" s="39" t="s">
        <v>147</v>
      </c>
      <c r="D306" s="201" t="s">
        <v>877</v>
      </c>
      <c r="E306" s="176"/>
      <c r="F306" s="97"/>
      <c r="G306" s="85"/>
      <c r="H306" s="85"/>
      <c r="I306" s="177"/>
      <c r="J306" s="85"/>
      <c r="K306" s="88">
        <f t="shared" ref="K306" si="59">K307</f>
        <v>1080</v>
      </c>
      <c r="L306" s="85">
        <f t="shared" si="42"/>
        <v>1080</v>
      </c>
      <c r="M306" s="20"/>
      <c r="N306" s="106"/>
      <c r="O306" s="20"/>
    </row>
    <row r="307" spans="1:15" s="107" customFormat="1" outlineLevel="2" x14ac:dyDescent="0.25">
      <c r="A307" s="216" t="s">
        <v>548</v>
      </c>
      <c r="B307" s="42" t="s">
        <v>17</v>
      </c>
      <c r="C307" s="42" t="s">
        <v>147</v>
      </c>
      <c r="D307" s="182" t="s">
        <v>877</v>
      </c>
      <c r="E307" s="176" t="s">
        <v>44</v>
      </c>
      <c r="F307" s="97"/>
      <c r="G307" s="85"/>
      <c r="H307" s="85"/>
      <c r="I307" s="177"/>
      <c r="J307" s="85"/>
      <c r="K307" s="178">
        <v>1080</v>
      </c>
      <c r="L307" s="85">
        <f t="shared" si="42"/>
        <v>1080</v>
      </c>
      <c r="M307" s="20"/>
      <c r="N307" s="106">
        <v>1080</v>
      </c>
      <c r="O307" s="305">
        <f>L307+N307</f>
        <v>2160</v>
      </c>
    </row>
    <row r="308" spans="1:15" s="107" customFormat="1" ht="25.5" outlineLevel="2" x14ac:dyDescent="0.25">
      <c r="A308" s="253" t="s">
        <v>974</v>
      </c>
      <c r="B308" s="39" t="s">
        <v>17</v>
      </c>
      <c r="C308" s="39" t="s">
        <v>147</v>
      </c>
      <c r="D308" s="201" t="s">
        <v>878</v>
      </c>
      <c r="E308" s="176"/>
      <c r="F308" s="97"/>
      <c r="G308" s="85"/>
      <c r="H308" s="85"/>
      <c r="I308" s="177"/>
      <c r="J308" s="85"/>
      <c r="K308" s="88">
        <f t="shared" ref="K308" si="60">K309</f>
        <v>140</v>
      </c>
      <c r="L308" s="85">
        <f t="shared" si="42"/>
        <v>140</v>
      </c>
      <c r="M308" s="20"/>
      <c r="N308" s="106"/>
      <c r="O308" s="20"/>
    </row>
    <row r="309" spans="1:15" s="107" customFormat="1" outlineLevel="2" x14ac:dyDescent="0.25">
      <c r="A309" s="216" t="s">
        <v>548</v>
      </c>
      <c r="B309" s="42" t="s">
        <v>17</v>
      </c>
      <c r="C309" s="42" t="s">
        <v>147</v>
      </c>
      <c r="D309" s="182" t="s">
        <v>878</v>
      </c>
      <c r="E309" s="176" t="s">
        <v>44</v>
      </c>
      <c r="F309" s="97"/>
      <c r="G309" s="85"/>
      <c r="H309" s="85"/>
      <c r="I309" s="177"/>
      <c r="J309" s="85"/>
      <c r="K309" s="178">
        <v>140</v>
      </c>
      <c r="L309" s="85">
        <f t="shared" si="42"/>
        <v>140</v>
      </c>
      <c r="M309" s="20"/>
      <c r="N309" s="106">
        <v>140</v>
      </c>
      <c r="O309" s="305">
        <f>L309+N309</f>
        <v>280</v>
      </c>
    </row>
    <row r="310" spans="1:15" s="107" customFormat="1" ht="25.5" outlineLevel="2" x14ac:dyDescent="0.25">
      <c r="A310" s="193" t="s">
        <v>975</v>
      </c>
      <c r="B310" s="39" t="s">
        <v>17</v>
      </c>
      <c r="C310" s="39" t="s">
        <v>147</v>
      </c>
      <c r="D310" s="201" t="s">
        <v>879</v>
      </c>
      <c r="E310" s="176"/>
      <c r="F310" s="97"/>
      <c r="G310" s="85"/>
      <c r="H310" s="85"/>
      <c r="I310" s="177"/>
      <c r="J310" s="85"/>
      <c r="K310" s="88">
        <f t="shared" ref="K310" si="61">K311</f>
        <v>1200</v>
      </c>
      <c r="L310" s="85">
        <f t="shared" si="42"/>
        <v>1200</v>
      </c>
      <c r="M310" s="20"/>
      <c r="N310" s="106"/>
      <c r="O310" s="20"/>
    </row>
    <row r="311" spans="1:15" s="107" customFormat="1" outlineLevel="2" x14ac:dyDescent="0.25">
      <c r="A311" s="216" t="s">
        <v>548</v>
      </c>
      <c r="B311" s="42" t="s">
        <v>17</v>
      </c>
      <c r="C311" s="42" t="s">
        <v>147</v>
      </c>
      <c r="D311" s="182" t="s">
        <v>879</v>
      </c>
      <c r="E311" s="176" t="s">
        <v>44</v>
      </c>
      <c r="F311" s="97"/>
      <c r="G311" s="85"/>
      <c r="H311" s="85"/>
      <c r="I311" s="177"/>
      <c r="J311" s="85"/>
      <c r="K311" s="178">
        <v>1200</v>
      </c>
      <c r="L311" s="85">
        <f t="shared" si="42"/>
        <v>1200</v>
      </c>
      <c r="M311" s="20"/>
      <c r="N311" s="106">
        <v>1200</v>
      </c>
      <c r="O311" s="305">
        <f>L311+N311</f>
        <v>2400</v>
      </c>
    </row>
    <row r="312" spans="1:15" s="107" customFormat="1" ht="25.5" outlineLevel="2" x14ac:dyDescent="0.25">
      <c r="A312" s="193" t="s">
        <v>976</v>
      </c>
      <c r="B312" s="39" t="s">
        <v>17</v>
      </c>
      <c r="C312" s="39" t="s">
        <v>147</v>
      </c>
      <c r="D312" s="201" t="s">
        <v>880</v>
      </c>
      <c r="E312" s="176"/>
      <c r="F312" s="97"/>
      <c r="G312" s="85"/>
      <c r="H312" s="85"/>
      <c r="I312" s="177"/>
      <c r="J312" s="85"/>
      <c r="K312" s="88">
        <f t="shared" ref="K312" si="62">K313</f>
        <v>409.6</v>
      </c>
      <c r="L312" s="85">
        <f t="shared" si="42"/>
        <v>409.6</v>
      </c>
      <c r="M312" s="20"/>
      <c r="N312" s="106"/>
      <c r="O312" s="20"/>
    </row>
    <row r="313" spans="1:15" s="107" customFormat="1" outlineLevel="2" x14ac:dyDescent="0.25">
      <c r="A313" s="216" t="s">
        <v>548</v>
      </c>
      <c r="B313" s="42" t="s">
        <v>17</v>
      </c>
      <c r="C313" s="42" t="s">
        <v>147</v>
      </c>
      <c r="D313" s="182" t="s">
        <v>880</v>
      </c>
      <c r="E313" s="176" t="s">
        <v>44</v>
      </c>
      <c r="F313" s="97"/>
      <c r="G313" s="85"/>
      <c r="H313" s="85"/>
      <c r="I313" s="177"/>
      <c r="J313" s="85"/>
      <c r="K313" s="178">
        <v>409.6</v>
      </c>
      <c r="L313" s="85">
        <f t="shared" si="42"/>
        <v>409.6</v>
      </c>
      <c r="M313" s="20"/>
      <c r="N313" s="106">
        <v>409.6</v>
      </c>
      <c r="O313" s="305">
        <f>L313+N313</f>
        <v>819.2</v>
      </c>
    </row>
    <row r="314" spans="1:15" s="107" customFormat="1" ht="25.5" outlineLevel="2" x14ac:dyDescent="0.25">
      <c r="A314" s="193" t="s">
        <v>977</v>
      </c>
      <c r="B314" s="39" t="s">
        <v>17</v>
      </c>
      <c r="C314" s="39" t="s">
        <v>147</v>
      </c>
      <c r="D314" s="201" t="s">
        <v>881</v>
      </c>
      <c r="E314" s="176"/>
      <c r="F314" s="97"/>
      <c r="G314" s="85"/>
      <c r="H314" s="85"/>
      <c r="I314" s="177"/>
      <c r="J314" s="85"/>
      <c r="K314" s="88">
        <f t="shared" ref="K314" si="63">K315</f>
        <v>630</v>
      </c>
      <c r="L314" s="85">
        <f t="shared" si="42"/>
        <v>630</v>
      </c>
      <c r="M314" s="20"/>
      <c r="N314" s="106"/>
      <c r="O314" s="20"/>
    </row>
    <row r="315" spans="1:15" s="107" customFormat="1" outlineLevel="2" x14ac:dyDescent="0.25">
      <c r="A315" s="216" t="s">
        <v>548</v>
      </c>
      <c r="B315" s="42" t="s">
        <v>17</v>
      </c>
      <c r="C315" s="42" t="s">
        <v>147</v>
      </c>
      <c r="D315" s="182" t="s">
        <v>881</v>
      </c>
      <c r="E315" s="176" t="s">
        <v>44</v>
      </c>
      <c r="F315" s="97"/>
      <c r="G315" s="85"/>
      <c r="H315" s="85"/>
      <c r="I315" s="177"/>
      <c r="J315" s="85"/>
      <c r="K315" s="178">
        <v>630</v>
      </c>
      <c r="L315" s="85">
        <f t="shared" si="42"/>
        <v>630</v>
      </c>
      <c r="M315" s="20"/>
      <c r="N315" s="106">
        <v>630</v>
      </c>
      <c r="O315" s="305">
        <f>L315+N315</f>
        <v>1260</v>
      </c>
    </row>
    <row r="316" spans="1:15" s="107" customFormat="1" outlineLevel="2" x14ac:dyDescent="0.25">
      <c r="A316" s="193" t="s">
        <v>978</v>
      </c>
      <c r="B316" s="39" t="s">
        <v>17</v>
      </c>
      <c r="C316" s="39" t="s">
        <v>147</v>
      </c>
      <c r="D316" s="201" t="s">
        <v>882</v>
      </c>
      <c r="E316" s="176"/>
      <c r="F316" s="97"/>
      <c r="G316" s="85"/>
      <c r="H316" s="85"/>
      <c r="I316" s="177"/>
      <c r="J316" s="85"/>
      <c r="K316" s="88">
        <f t="shared" ref="K316" si="64">K317</f>
        <v>290</v>
      </c>
      <c r="L316" s="85">
        <f t="shared" si="42"/>
        <v>290</v>
      </c>
      <c r="M316" s="20"/>
      <c r="N316" s="106"/>
      <c r="O316" s="20"/>
    </row>
    <row r="317" spans="1:15" s="107" customFormat="1" outlineLevel="2" x14ac:dyDescent="0.25">
      <c r="A317" s="216" t="s">
        <v>548</v>
      </c>
      <c r="B317" s="42" t="s">
        <v>17</v>
      </c>
      <c r="C317" s="42" t="s">
        <v>147</v>
      </c>
      <c r="D317" s="182" t="s">
        <v>882</v>
      </c>
      <c r="E317" s="176" t="s">
        <v>44</v>
      </c>
      <c r="F317" s="97"/>
      <c r="G317" s="85"/>
      <c r="H317" s="85"/>
      <c r="I317" s="177"/>
      <c r="J317" s="85"/>
      <c r="K317" s="178">
        <v>290</v>
      </c>
      <c r="L317" s="85">
        <f t="shared" si="42"/>
        <v>290</v>
      </c>
      <c r="M317" s="20"/>
      <c r="N317" s="106">
        <v>290</v>
      </c>
      <c r="O317" s="305">
        <f>L317+N317</f>
        <v>580</v>
      </c>
    </row>
    <row r="318" spans="1:15" s="107" customFormat="1" ht="25.5" outlineLevel="2" x14ac:dyDescent="0.25">
      <c r="A318" s="193" t="s">
        <v>979</v>
      </c>
      <c r="B318" s="39" t="s">
        <v>17</v>
      </c>
      <c r="C318" s="39" t="s">
        <v>147</v>
      </c>
      <c r="D318" s="201" t="s">
        <v>883</v>
      </c>
      <c r="E318" s="176"/>
      <c r="F318" s="97"/>
      <c r="G318" s="85"/>
      <c r="H318" s="85"/>
      <c r="I318" s="177"/>
      <c r="J318" s="85"/>
      <c r="K318" s="88">
        <f t="shared" ref="K318" si="65">K319</f>
        <v>612</v>
      </c>
      <c r="L318" s="85">
        <f t="shared" si="42"/>
        <v>612</v>
      </c>
      <c r="M318" s="20"/>
      <c r="N318" s="106"/>
      <c r="O318" s="20"/>
    </row>
    <row r="319" spans="1:15" s="107" customFormat="1" outlineLevel="2" x14ac:dyDescent="0.25">
      <c r="A319" s="216" t="s">
        <v>548</v>
      </c>
      <c r="B319" s="42" t="s">
        <v>17</v>
      </c>
      <c r="C319" s="42" t="s">
        <v>147</v>
      </c>
      <c r="D319" s="182" t="s">
        <v>883</v>
      </c>
      <c r="E319" s="176" t="s">
        <v>44</v>
      </c>
      <c r="F319" s="97"/>
      <c r="G319" s="85"/>
      <c r="H319" s="85"/>
      <c r="I319" s="177"/>
      <c r="J319" s="85"/>
      <c r="K319" s="178">
        <v>612</v>
      </c>
      <c r="L319" s="85">
        <f t="shared" si="42"/>
        <v>612</v>
      </c>
      <c r="M319" s="20"/>
      <c r="N319" s="106">
        <v>612</v>
      </c>
      <c r="O319" s="305">
        <f>L319+N319</f>
        <v>1224</v>
      </c>
    </row>
    <row r="320" spans="1:15" s="107" customFormat="1" ht="25.5" outlineLevel="2" x14ac:dyDescent="0.25">
      <c r="A320" s="193" t="s">
        <v>980</v>
      </c>
      <c r="B320" s="39" t="s">
        <v>17</v>
      </c>
      <c r="C320" s="39" t="s">
        <v>147</v>
      </c>
      <c r="D320" s="201" t="s">
        <v>884</v>
      </c>
      <c r="E320" s="176"/>
      <c r="F320" s="97"/>
      <c r="G320" s="85"/>
      <c r="H320" s="85"/>
      <c r="I320" s="177"/>
      <c r="J320" s="85"/>
      <c r="K320" s="88">
        <f t="shared" ref="K320" si="66">K321</f>
        <v>820</v>
      </c>
      <c r="L320" s="85">
        <f t="shared" si="42"/>
        <v>820</v>
      </c>
      <c r="M320" s="20"/>
      <c r="N320" s="106"/>
      <c r="O320" s="20"/>
    </row>
    <row r="321" spans="1:15" s="107" customFormat="1" outlineLevel="2" x14ac:dyDescent="0.25">
      <c r="A321" s="216" t="s">
        <v>548</v>
      </c>
      <c r="B321" s="42" t="s">
        <v>17</v>
      </c>
      <c r="C321" s="42" t="s">
        <v>147</v>
      </c>
      <c r="D321" s="182" t="s">
        <v>884</v>
      </c>
      <c r="E321" s="176" t="s">
        <v>44</v>
      </c>
      <c r="F321" s="97"/>
      <c r="G321" s="85"/>
      <c r="H321" s="85"/>
      <c r="I321" s="177"/>
      <c r="J321" s="85"/>
      <c r="K321" s="178">
        <v>820</v>
      </c>
      <c r="L321" s="85">
        <f t="shared" si="42"/>
        <v>820</v>
      </c>
      <c r="M321" s="20"/>
      <c r="N321" s="106">
        <v>820</v>
      </c>
      <c r="O321" s="305">
        <f>L321+N321</f>
        <v>1640</v>
      </c>
    </row>
    <row r="322" spans="1:15" s="107" customFormat="1" outlineLevel="2" x14ac:dyDescent="0.25">
      <c r="A322" s="253" t="s">
        <v>981</v>
      </c>
      <c r="B322" s="39" t="s">
        <v>17</v>
      </c>
      <c r="C322" s="39" t="s">
        <v>147</v>
      </c>
      <c r="D322" s="201" t="s">
        <v>885</v>
      </c>
      <c r="E322" s="176"/>
      <c r="F322" s="97"/>
      <c r="G322" s="85"/>
      <c r="H322" s="85"/>
      <c r="I322" s="177"/>
      <c r="J322" s="85"/>
      <c r="K322" s="88">
        <f t="shared" ref="K322" si="67">K323</f>
        <v>400</v>
      </c>
      <c r="L322" s="85">
        <f t="shared" si="42"/>
        <v>400</v>
      </c>
      <c r="M322" s="20"/>
      <c r="N322" s="106"/>
      <c r="O322" s="20"/>
    </row>
    <row r="323" spans="1:15" s="107" customFormat="1" outlineLevel="2" x14ac:dyDescent="0.25">
      <c r="A323" s="216" t="s">
        <v>548</v>
      </c>
      <c r="B323" s="42" t="s">
        <v>17</v>
      </c>
      <c r="C323" s="42" t="s">
        <v>147</v>
      </c>
      <c r="D323" s="182" t="s">
        <v>885</v>
      </c>
      <c r="E323" s="176" t="s">
        <v>44</v>
      </c>
      <c r="F323" s="97"/>
      <c r="G323" s="85"/>
      <c r="H323" s="85"/>
      <c r="I323" s="177"/>
      <c r="J323" s="85"/>
      <c r="K323" s="178">
        <v>400</v>
      </c>
      <c r="L323" s="85">
        <f t="shared" si="42"/>
        <v>400</v>
      </c>
      <c r="M323" s="20"/>
      <c r="N323" s="106">
        <v>400</v>
      </c>
      <c r="O323" s="305">
        <f>L323+N323</f>
        <v>800</v>
      </c>
    </row>
    <row r="324" spans="1:15" s="107" customFormat="1" ht="38.25" outlineLevel="2" x14ac:dyDescent="0.25">
      <c r="A324" s="253" t="s">
        <v>982</v>
      </c>
      <c r="B324" s="39" t="s">
        <v>17</v>
      </c>
      <c r="C324" s="39" t="s">
        <v>147</v>
      </c>
      <c r="D324" s="201" t="s">
        <v>886</v>
      </c>
      <c r="E324" s="176"/>
      <c r="F324" s="97"/>
      <c r="G324" s="85"/>
      <c r="H324" s="85"/>
      <c r="I324" s="177"/>
      <c r="J324" s="85"/>
      <c r="K324" s="88">
        <f t="shared" ref="K324" si="68">K325</f>
        <v>1020</v>
      </c>
      <c r="L324" s="85">
        <f t="shared" si="42"/>
        <v>1020</v>
      </c>
      <c r="M324" s="20"/>
      <c r="N324" s="106"/>
      <c r="O324" s="20"/>
    </row>
    <row r="325" spans="1:15" s="107" customFormat="1" outlineLevel="2" x14ac:dyDescent="0.25">
      <c r="A325" s="216" t="s">
        <v>548</v>
      </c>
      <c r="B325" s="42" t="s">
        <v>17</v>
      </c>
      <c r="C325" s="42" t="s">
        <v>147</v>
      </c>
      <c r="D325" s="182" t="s">
        <v>886</v>
      </c>
      <c r="E325" s="176" t="s">
        <v>44</v>
      </c>
      <c r="F325" s="97"/>
      <c r="G325" s="85"/>
      <c r="H325" s="85"/>
      <c r="I325" s="177"/>
      <c r="J325" s="85"/>
      <c r="K325" s="178">
        <v>1020</v>
      </c>
      <c r="L325" s="85">
        <f t="shared" si="42"/>
        <v>1020</v>
      </c>
      <c r="M325" s="20"/>
      <c r="N325" s="106">
        <v>1020</v>
      </c>
      <c r="O325" s="305">
        <f>L325+N325</f>
        <v>2040</v>
      </c>
    </row>
    <row r="326" spans="1:15" s="107" customFormat="1" ht="18.75" customHeight="1" outlineLevel="2" x14ac:dyDescent="0.25">
      <c r="A326" s="255" t="s">
        <v>983</v>
      </c>
      <c r="B326" s="39" t="s">
        <v>17</v>
      </c>
      <c r="C326" s="39" t="s">
        <v>147</v>
      </c>
      <c r="D326" s="201" t="s">
        <v>887</v>
      </c>
      <c r="E326" s="176"/>
      <c r="F326" s="97"/>
      <c r="G326" s="85"/>
      <c r="H326" s="85"/>
      <c r="I326" s="177"/>
      <c r="J326" s="85"/>
      <c r="K326" s="88">
        <f t="shared" ref="K326" si="69">K327</f>
        <v>426.2</v>
      </c>
      <c r="L326" s="85">
        <f t="shared" si="42"/>
        <v>426.2</v>
      </c>
      <c r="M326" s="20"/>
      <c r="N326" s="106"/>
      <c r="O326" s="20"/>
    </row>
    <row r="327" spans="1:15" s="107" customFormat="1" outlineLevel="2" x14ac:dyDescent="0.25">
      <c r="A327" s="216" t="s">
        <v>548</v>
      </c>
      <c r="B327" s="42" t="s">
        <v>17</v>
      </c>
      <c r="C327" s="42" t="s">
        <v>147</v>
      </c>
      <c r="D327" s="182" t="s">
        <v>887</v>
      </c>
      <c r="E327" s="176" t="s">
        <v>44</v>
      </c>
      <c r="F327" s="97"/>
      <c r="G327" s="85"/>
      <c r="H327" s="85"/>
      <c r="I327" s="177"/>
      <c r="J327" s="85"/>
      <c r="K327" s="178">
        <v>426.2</v>
      </c>
      <c r="L327" s="85">
        <f t="shared" si="42"/>
        <v>426.2</v>
      </c>
      <c r="M327" s="20"/>
      <c r="N327" s="106">
        <v>426.2</v>
      </c>
      <c r="O327" s="305">
        <f>L327+N327</f>
        <v>852.4</v>
      </c>
    </row>
    <row r="328" spans="1:15" s="107" customFormat="1" ht="51" outlineLevel="2" x14ac:dyDescent="0.25">
      <c r="A328" s="193" t="s">
        <v>984</v>
      </c>
      <c r="B328" s="39" t="s">
        <v>17</v>
      </c>
      <c r="C328" s="39" t="s">
        <v>147</v>
      </c>
      <c r="D328" s="201" t="s">
        <v>888</v>
      </c>
      <c r="E328" s="176"/>
      <c r="F328" s="97"/>
      <c r="G328" s="85"/>
      <c r="H328" s="85"/>
      <c r="I328" s="177"/>
      <c r="J328" s="85"/>
      <c r="K328" s="88">
        <f t="shared" ref="K328" si="70">K329</f>
        <v>1000</v>
      </c>
      <c r="L328" s="85">
        <f t="shared" si="42"/>
        <v>1000</v>
      </c>
      <c r="M328" s="20"/>
      <c r="N328" s="106"/>
      <c r="O328" s="20"/>
    </row>
    <row r="329" spans="1:15" s="107" customFormat="1" outlineLevel="2" x14ac:dyDescent="0.25">
      <c r="A329" s="216" t="s">
        <v>548</v>
      </c>
      <c r="B329" s="42" t="s">
        <v>17</v>
      </c>
      <c r="C329" s="42" t="s">
        <v>147</v>
      </c>
      <c r="D329" s="182" t="s">
        <v>888</v>
      </c>
      <c r="E329" s="176" t="s">
        <v>44</v>
      </c>
      <c r="F329" s="97"/>
      <c r="G329" s="85"/>
      <c r="H329" s="85"/>
      <c r="I329" s="177"/>
      <c r="J329" s="85"/>
      <c r="K329" s="178">
        <v>1000</v>
      </c>
      <c r="L329" s="85">
        <f t="shared" si="42"/>
        <v>1000</v>
      </c>
      <c r="M329" s="20"/>
      <c r="N329" s="106">
        <v>1000</v>
      </c>
      <c r="O329" s="305">
        <f>L329+N329</f>
        <v>2000</v>
      </c>
    </row>
    <row r="330" spans="1:15" s="107" customFormat="1" ht="25.5" outlineLevel="2" x14ac:dyDescent="0.25">
      <c r="A330" s="193" t="s">
        <v>985</v>
      </c>
      <c r="B330" s="39" t="s">
        <v>17</v>
      </c>
      <c r="C330" s="39" t="s">
        <v>147</v>
      </c>
      <c r="D330" s="201" t="s">
        <v>889</v>
      </c>
      <c r="E330" s="176"/>
      <c r="F330" s="97"/>
      <c r="G330" s="85"/>
      <c r="H330" s="85"/>
      <c r="I330" s="177"/>
      <c r="J330" s="85"/>
      <c r="K330" s="88">
        <f t="shared" ref="K330" si="71">K331</f>
        <v>1400</v>
      </c>
      <c r="L330" s="85">
        <f t="shared" si="42"/>
        <v>1400</v>
      </c>
      <c r="M330" s="20"/>
      <c r="N330" s="106"/>
      <c r="O330" s="20"/>
    </row>
    <row r="331" spans="1:15" s="107" customFormat="1" outlineLevel="2" x14ac:dyDescent="0.25">
      <c r="A331" s="216" t="s">
        <v>548</v>
      </c>
      <c r="B331" s="42" t="s">
        <v>17</v>
      </c>
      <c r="C331" s="42" t="s">
        <v>147</v>
      </c>
      <c r="D331" s="182" t="s">
        <v>889</v>
      </c>
      <c r="E331" s="176" t="s">
        <v>44</v>
      </c>
      <c r="F331" s="97"/>
      <c r="G331" s="85"/>
      <c r="H331" s="85"/>
      <c r="I331" s="177"/>
      <c r="J331" s="85"/>
      <c r="K331" s="178">
        <v>1400</v>
      </c>
      <c r="L331" s="85">
        <f t="shared" si="42"/>
        <v>1400</v>
      </c>
      <c r="M331" s="20"/>
      <c r="N331" s="106">
        <v>1400</v>
      </c>
      <c r="O331" s="305">
        <f>L331+N331</f>
        <v>2800</v>
      </c>
    </row>
    <row r="332" spans="1:15" s="107" customFormat="1" ht="25.5" outlineLevel="2" x14ac:dyDescent="0.25">
      <c r="A332" s="193" t="s">
        <v>986</v>
      </c>
      <c r="B332" s="39" t="s">
        <v>17</v>
      </c>
      <c r="C332" s="39" t="s">
        <v>147</v>
      </c>
      <c r="D332" s="201" t="s">
        <v>890</v>
      </c>
      <c r="E332" s="176"/>
      <c r="F332" s="97"/>
      <c r="G332" s="85"/>
      <c r="H332" s="85"/>
      <c r="I332" s="177"/>
      <c r="J332" s="85"/>
      <c r="K332" s="88">
        <f t="shared" ref="K332" si="72">K333</f>
        <v>130</v>
      </c>
      <c r="L332" s="85">
        <f t="shared" si="42"/>
        <v>130</v>
      </c>
      <c r="M332" s="20"/>
      <c r="N332" s="106"/>
      <c r="O332" s="20"/>
    </row>
    <row r="333" spans="1:15" s="107" customFormat="1" outlineLevel="2" x14ac:dyDescent="0.25">
      <c r="A333" s="216" t="s">
        <v>548</v>
      </c>
      <c r="B333" s="42" t="s">
        <v>17</v>
      </c>
      <c r="C333" s="42" t="s">
        <v>147</v>
      </c>
      <c r="D333" s="182" t="s">
        <v>890</v>
      </c>
      <c r="E333" s="176" t="s">
        <v>44</v>
      </c>
      <c r="F333" s="97"/>
      <c r="G333" s="85"/>
      <c r="H333" s="85"/>
      <c r="I333" s="177"/>
      <c r="J333" s="85"/>
      <c r="K333" s="178">
        <v>130</v>
      </c>
      <c r="L333" s="85">
        <f t="shared" si="42"/>
        <v>130</v>
      </c>
      <c r="M333" s="20"/>
      <c r="N333" s="106">
        <v>130</v>
      </c>
      <c r="O333" s="305">
        <f>L333+N333</f>
        <v>260</v>
      </c>
    </row>
    <row r="334" spans="1:15" s="107" customFormat="1" ht="41.25" customHeight="1" outlineLevel="2" x14ac:dyDescent="0.25">
      <c r="A334" s="193" t="s">
        <v>987</v>
      </c>
      <c r="B334" s="39" t="s">
        <v>17</v>
      </c>
      <c r="C334" s="39" t="s">
        <v>147</v>
      </c>
      <c r="D334" s="201" t="s">
        <v>891</v>
      </c>
      <c r="E334" s="176"/>
      <c r="F334" s="97"/>
      <c r="G334" s="85"/>
      <c r="H334" s="85"/>
      <c r="I334" s="177"/>
      <c r="J334" s="85"/>
      <c r="K334" s="88">
        <f t="shared" ref="K334" si="73">K335</f>
        <v>664.6</v>
      </c>
      <c r="L334" s="85">
        <f t="shared" si="42"/>
        <v>664.6</v>
      </c>
      <c r="M334" s="20"/>
      <c r="N334" s="106"/>
      <c r="O334" s="20"/>
    </row>
    <row r="335" spans="1:15" s="107" customFormat="1" outlineLevel="2" x14ac:dyDescent="0.25">
      <c r="A335" s="216" t="s">
        <v>548</v>
      </c>
      <c r="B335" s="42" t="s">
        <v>17</v>
      </c>
      <c r="C335" s="42" t="s">
        <v>147</v>
      </c>
      <c r="D335" s="182" t="s">
        <v>891</v>
      </c>
      <c r="E335" s="176" t="s">
        <v>44</v>
      </c>
      <c r="F335" s="97"/>
      <c r="G335" s="85"/>
      <c r="H335" s="85"/>
      <c r="I335" s="177"/>
      <c r="J335" s="85"/>
      <c r="K335" s="178">
        <v>664.6</v>
      </c>
      <c r="L335" s="85">
        <f t="shared" si="42"/>
        <v>664.6</v>
      </c>
      <c r="M335" s="20"/>
      <c r="N335" s="106">
        <v>664.6</v>
      </c>
      <c r="O335" s="305">
        <f>L335+N335</f>
        <v>1329.2</v>
      </c>
    </row>
    <row r="336" spans="1:15" s="107" customFormat="1" ht="25.5" outlineLevel="2" x14ac:dyDescent="0.25">
      <c r="A336" s="193" t="s">
        <v>988</v>
      </c>
      <c r="B336" s="39" t="s">
        <v>17</v>
      </c>
      <c r="C336" s="39" t="s">
        <v>147</v>
      </c>
      <c r="D336" s="201" t="s">
        <v>892</v>
      </c>
      <c r="E336" s="176"/>
      <c r="F336" s="97"/>
      <c r="G336" s="85"/>
      <c r="H336" s="85"/>
      <c r="I336" s="177"/>
      <c r="J336" s="85"/>
      <c r="K336" s="88">
        <f t="shared" ref="K336" si="74">K337</f>
        <v>161</v>
      </c>
      <c r="L336" s="85">
        <f t="shared" si="42"/>
        <v>161</v>
      </c>
      <c r="M336" s="20"/>
      <c r="N336" s="106"/>
      <c r="O336" s="20"/>
    </row>
    <row r="337" spans="1:15" s="107" customFormat="1" outlineLevel="2" x14ac:dyDescent="0.25">
      <c r="A337" s="216" t="s">
        <v>548</v>
      </c>
      <c r="B337" s="42" t="s">
        <v>17</v>
      </c>
      <c r="C337" s="42" t="s">
        <v>147</v>
      </c>
      <c r="D337" s="182" t="s">
        <v>892</v>
      </c>
      <c r="E337" s="176" t="s">
        <v>44</v>
      </c>
      <c r="F337" s="97"/>
      <c r="G337" s="85"/>
      <c r="H337" s="85"/>
      <c r="I337" s="177"/>
      <c r="J337" s="85"/>
      <c r="K337" s="178">
        <v>161</v>
      </c>
      <c r="L337" s="85">
        <f t="shared" si="42"/>
        <v>161</v>
      </c>
      <c r="M337" s="20"/>
      <c r="N337" s="106">
        <v>161</v>
      </c>
      <c r="O337" s="305">
        <f>L337+N337</f>
        <v>322</v>
      </c>
    </row>
    <row r="338" spans="1:15" s="107" customFormat="1" ht="38.25" outlineLevel="2" x14ac:dyDescent="0.25">
      <c r="A338" s="193" t="s">
        <v>989</v>
      </c>
      <c r="B338" s="39" t="s">
        <v>17</v>
      </c>
      <c r="C338" s="39" t="s">
        <v>147</v>
      </c>
      <c r="D338" s="201" t="s">
        <v>893</v>
      </c>
      <c r="E338" s="176"/>
      <c r="F338" s="97"/>
      <c r="G338" s="85"/>
      <c r="H338" s="85"/>
      <c r="I338" s="177"/>
      <c r="J338" s="85"/>
      <c r="K338" s="88">
        <f t="shared" ref="K338" si="75">K339</f>
        <v>489</v>
      </c>
      <c r="L338" s="85">
        <f t="shared" si="42"/>
        <v>489</v>
      </c>
      <c r="M338" s="20"/>
      <c r="N338" s="106"/>
      <c r="O338" s="20"/>
    </row>
    <row r="339" spans="1:15" s="107" customFormat="1" outlineLevel="2" x14ac:dyDescent="0.25">
      <c r="A339" s="216" t="s">
        <v>548</v>
      </c>
      <c r="B339" s="42" t="s">
        <v>17</v>
      </c>
      <c r="C339" s="42" t="s">
        <v>147</v>
      </c>
      <c r="D339" s="182" t="s">
        <v>893</v>
      </c>
      <c r="E339" s="176" t="s">
        <v>44</v>
      </c>
      <c r="F339" s="97"/>
      <c r="G339" s="85"/>
      <c r="H339" s="85"/>
      <c r="I339" s="177"/>
      <c r="J339" s="85"/>
      <c r="K339" s="178">
        <v>489</v>
      </c>
      <c r="L339" s="85">
        <f t="shared" si="42"/>
        <v>489</v>
      </c>
      <c r="M339" s="20"/>
      <c r="N339" s="106">
        <v>489</v>
      </c>
      <c r="O339" s="305">
        <f>L339+N339</f>
        <v>978</v>
      </c>
    </row>
    <row r="340" spans="1:15" s="107" customFormat="1" ht="29.25" customHeight="1" outlineLevel="2" x14ac:dyDescent="0.25">
      <c r="A340" s="193" t="s">
        <v>990</v>
      </c>
      <c r="B340" s="39" t="s">
        <v>17</v>
      </c>
      <c r="C340" s="39" t="s">
        <v>147</v>
      </c>
      <c r="D340" s="201" t="s">
        <v>894</v>
      </c>
      <c r="E340" s="176"/>
      <c r="F340" s="97"/>
      <c r="G340" s="85"/>
      <c r="H340" s="85"/>
      <c r="I340" s="177"/>
      <c r="J340" s="85"/>
      <c r="K340" s="88">
        <f t="shared" ref="K340" si="76">K341</f>
        <v>60</v>
      </c>
      <c r="L340" s="85">
        <f t="shared" si="42"/>
        <v>60</v>
      </c>
      <c r="M340" s="20"/>
      <c r="N340" s="106"/>
      <c r="O340" s="20"/>
    </row>
    <row r="341" spans="1:15" s="107" customFormat="1" outlineLevel="2" x14ac:dyDescent="0.25">
      <c r="A341" s="216" t="s">
        <v>548</v>
      </c>
      <c r="B341" s="42" t="s">
        <v>17</v>
      </c>
      <c r="C341" s="42" t="s">
        <v>147</v>
      </c>
      <c r="D341" s="182" t="s">
        <v>894</v>
      </c>
      <c r="E341" s="176" t="s">
        <v>44</v>
      </c>
      <c r="F341" s="97"/>
      <c r="G341" s="85"/>
      <c r="H341" s="85"/>
      <c r="I341" s="177"/>
      <c r="J341" s="85"/>
      <c r="K341" s="178">
        <v>60</v>
      </c>
      <c r="L341" s="85">
        <f t="shared" si="42"/>
        <v>60</v>
      </c>
      <c r="M341" s="20"/>
      <c r="N341" s="106">
        <v>60</v>
      </c>
      <c r="O341" s="305">
        <f>L341+N341</f>
        <v>120</v>
      </c>
    </row>
    <row r="342" spans="1:15" s="107" customFormat="1" ht="32.25" customHeight="1" outlineLevel="2" x14ac:dyDescent="0.25">
      <c r="A342" s="193" t="s">
        <v>991</v>
      </c>
      <c r="B342" s="39" t="s">
        <v>17</v>
      </c>
      <c r="C342" s="39" t="s">
        <v>147</v>
      </c>
      <c r="D342" s="201" t="s">
        <v>895</v>
      </c>
      <c r="E342" s="176"/>
      <c r="F342" s="97"/>
      <c r="G342" s="85"/>
      <c r="H342" s="85"/>
      <c r="I342" s="177"/>
      <c r="J342" s="85"/>
      <c r="K342" s="88">
        <f t="shared" ref="K342" si="77">K343</f>
        <v>260</v>
      </c>
      <c r="L342" s="85">
        <f t="shared" si="42"/>
        <v>260</v>
      </c>
      <c r="M342" s="20"/>
      <c r="N342" s="106"/>
      <c r="O342" s="20"/>
    </row>
    <row r="343" spans="1:15" s="107" customFormat="1" outlineLevel="2" x14ac:dyDescent="0.25">
      <c r="A343" s="216" t="s">
        <v>548</v>
      </c>
      <c r="B343" s="42" t="s">
        <v>17</v>
      </c>
      <c r="C343" s="42" t="s">
        <v>147</v>
      </c>
      <c r="D343" s="182" t="s">
        <v>895</v>
      </c>
      <c r="E343" s="176" t="s">
        <v>44</v>
      </c>
      <c r="F343" s="97"/>
      <c r="G343" s="85"/>
      <c r="H343" s="85"/>
      <c r="I343" s="177"/>
      <c r="J343" s="85"/>
      <c r="K343" s="178">
        <v>260</v>
      </c>
      <c r="L343" s="85">
        <f t="shared" si="42"/>
        <v>260</v>
      </c>
      <c r="M343" s="20"/>
      <c r="N343" s="106">
        <v>260</v>
      </c>
      <c r="O343" s="305">
        <f>L343+N343</f>
        <v>520</v>
      </c>
    </row>
    <row r="344" spans="1:15" s="107" customFormat="1" ht="25.5" outlineLevel="2" x14ac:dyDescent="0.25">
      <c r="A344" s="193" t="s">
        <v>992</v>
      </c>
      <c r="B344" s="39" t="s">
        <v>17</v>
      </c>
      <c r="C344" s="39" t="s">
        <v>147</v>
      </c>
      <c r="D344" s="201" t="s">
        <v>896</v>
      </c>
      <c r="E344" s="176"/>
      <c r="F344" s="97"/>
      <c r="G344" s="85"/>
      <c r="H344" s="85"/>
      <c r="I344" s="177"/>
      <c r="J344" s="85"/>
      <c r="K344" s="88">
        <f t="shared" ref="K344" si="78">K345</f>
        <v>400</v>
      </c>
      <c r="L344" s="85">
        <f t="shared" si="42"/>
        <v>400</v>
      </c>
      <c r="M344" s="20"/>
      <c r="N344" s="106"/>
      <c r="O344" s="20"/>
    </row>
    <row r="345" spans="1:15" s="107" customFormat="1" outlineLevel="2" x14ac:dyDescent="0.25">
      <c r="A345" s="216" t="s">
        <v>548</v>
      </c>
      <c r="B345" s="42" t="s">
        <v>17</v>
      </c>
      <c r="C345" s="42" t="s">
        <v>147</v>
      </c>
      <c r="D345" s="182" t="s">
        <v>896</v>
      </c>
      <c r="E345" s="176" t="s">
        <v>44</v>
      </c>
      <c r="F345" s="97"/>
      <c r="G345" s="85"/>
      <c r="H345" s="85"/>
      <c r="I345" s="177"/>
      <c r="J345" s="85"/>
      <c r="K345" s="178">
        <v>400</v>
      </c>
      <c r="L345" s="85">
        <f t="shared" si="42"/>
        <v>400</v>
      </c>
      <c r="M345" s="20"/>
      <c r="N345" s="106">
        <v>400</v>
      </c>
      <c r="O345" s="305">
        <f>L345+N345</f>
        <v>800</v>
      </c>
    </row>
    <row r="346" spans="1:15" s="107" customFormat="1" ht="18" customHeight="1" outlineLevel="2" x14ac:dyDescent="0.25">
      <c r="A346" s="193" t="s">
        <v>993</v>
      </c>
      <c r="B346" s="39" t="s">
        <v>17</v>
      </c>
      <c r="C346" s="39" t="s">
        <v>147</v>
      </c>
      <c r="D346" s="201" t="s">
        <v>897</v>
      </c>
      <c r="E346" s="176"/>
      <c r="F346" s="97"/>
      <c r="G346" s="85"/>
      <c r="H346" s="85"/>
      <c r="I346" s="177"/>
      <c r="J346" s="85"/>
      <c r="K346" s="88">
        <f t="shared" ref="K346" si="79">K347</f>
        <v>420</v>
      </c>
      <c r="L346" s="85">
        <f t="shared" si="42"/>
        <v>420</v>
      </c>
      <c r="M346" s="20"/>
      <c r="N346" s="106"/>
      <c r="O346" s="20"/>
    </row>
    <row r="347" spans="1:15" s="107" customFormat="1" outlineLevel="2" x14ac:dyDescent="0.25">
      <c r="A347" s="216" t="s">
        <v>548</v>
      </c>
      <c r="B347" s="42" t="s">
        <v>17</v>
      </c>
      <c r="C347" s="42" t="s">
        <v>147</v>
      </c>
      <c r="D347" s="182" t="s">
        <v>897</v>
      </c>
      <c r="E347" s="176" t="s">
        <v>44</v>
      </c>
      <c r="F347" s="97"/>
      <c r="G347" s="85"/>
      <c r="H347" s="85"/>
      <c r="I347" s="177"/>
      <c r="J347" s="85"/>
      <c r="K347" s="178">
        <v>420</v>
      </c>
      <c r="L347" s="85">
        <f t="shared" si="42"/>
        <v>420</v>
      </c>
      <c r="M347" s="20"/>
      <c r="N347" s="106">
        <v>420</v>
      </c>
      <c r="O347" s="305">
        <f>L347+N347</f>
        <v>840</v>
      </c>
    </row>
    <row r="348" spans="1:15" s="107" customFormat="1" ht="18" customHeight="1" outlineLevel="2" x14ac:dyDescent="0.25">
      <c r="A348" s="193" t="s">
        <v>994</v>
      </c>
      <c r="B348" s="39" t="s">
        <v>17</v>
      </c>
      <c r="C348" s="39" t="s">
        <v>147</v>
      </c>
      <c r="D348" s="201" t="s">
        <v>898</v>
      </c>
      <c r="E348" s="176"/>
      <c r="F348" s="97"/>
      <c r="G348" s="85"/>
      <c r="H348" s="85"/>
      <c r="I348" s="177"/>
      <c r="J348" s="85"/>
      <c r="K348" s="88">
        <f t="shared" ref="K348" si="80">K349</f>
        <v>3120</v>
      </c>
      <c r="L348" s="85">
        <f t="shared" si="42"/>
        <v>3120</v>
      </c>
      <c r="M348" s="20"/>
      <c r="N348" s="106"/>
      <c r="O348" s="20"/>
    </row>
    <row r="349" spans="1:15" s="107" customFormat="1" outlineLevel="2" x14ac:dyDescent="0.25">
      <c r="A349" s="216" t="s">
        <v>548</v>
      </c>
      <c r="B349" s="42" t="s">
        <v>17</v>
      </c>
      <c r="C349" s="42" t="s">
        <v>147</v>
      </c>
      <c r="D349" s="182" t="s">
        <v>898</v>
      </c>
      <c r="E349" s="176" t="s">
        <v>44</v>
      </c>
      <c r="F349" s="97"/>
      <c r="G349" s="85"/>
      <c r="H349" s="85"/>
      <c r="I349" s="177"/>
      <c r="J349" s="85"/>
      <c r="K349" s="178">
        <v>3120</v>
      </c>
      <c r="L349" s="85">
        <f t="shared" si="42"/>
        <v>3120</v>
      </c>
      <c r="M349" s="20"/>
      <c r="N349" s="106">
        <v>3120</v>
      </c>
      <c r="O349" s="305">
        <f>L349+N349</f>
        <v>6240</v>
      </c>
    </row>
    <row r="350" spans="1:15" s="107" customFormat="1" ht="30.75" customHeight="1" outlineLevel="2" x14ac:dyDescent="0.25">
      <c r="A350" s="193" t="s">
        <v>995</v>
      </c>
      <c r="B350" s="39" t="s">
        <v>17</v>
      </c>
      <c r="C350" s="39" t="s">
        <v>147</v>
      </c>
      <c r="D350" s="201" t="s">
        <v>899</v>
      </c>
      <c r="E350" s="176"/>
      <c r="F350" s="97"/>
      <c r="G350" s="85"/>
      <c r="H350" s="85"/>
      <c r="I350" s="177"/>
      <c r="J350" s="85"/>
      <c r="K350" s="88">
        <f t="shared" ref="K350" si="81">K351</f>
        <v>248</v>
      </c>
      <c r="L350" s="85">
        <f t="shared" si="42"/>
        <v>248</v>
      </c>
      <c r="M350" s="20"/>
      <c r="N350" s="106"/>
      <c r="O350" s="20"/>
    </row>
    <row r="351" spans="1:15" s="107" customFormat="1" outlineLevel="2" x14ac:dyDescent="0.25">
      <c r="A351" s="216" t="s">
        <v>548</v>
      </c>
      <c r="B351" s="42" t="s">
        <v>17</v>
      </c>
      <c r="C351" s="42" t="s">
        <v>147</v>
      </c>
      <c r="D351" s="182" t="s">
        <v>899</v>
      </c>
      <c r="E351" s="176" t="s">
        <v>44</v>
      </c>
      <c r="F351" s="97"/>
      <c r="G351" s="85"/>
      <c r="H351" s="85"/>
      <c r="I351" s="177"/>
      <c r="J351" s="85"/>
      <c r="K351" s="178">
        <v>248</v>
      </c>
      <c r="L351" s="85">
        <f t="shared" si="42"/>
        <v>248</v>
      </c>
      <c r="M351" s="20"/>
      <c r="N351" s="106">
        <v>248</v>
      </c>
      <c r="O351" s="305">
        <f>L351+N351</f>
        <v>496</v>
      </c>
    </row>
    <row r="352" spans="1:15" s="107" customFormat="1" ht="25.5" outlineLevel="2" x14ac:dyDescent="0.25">
      <c r="A352" s="193" t="s">
        <v>996</v>
      </c>
      <c r="B352" s="39" t="s">
        <v>17</v>
      </c>
      <c r="C352" s="39" t="s">
        <v>147</v>
      </c>
      <c r="D352" s="201" t="s">
        <v>900</v>
      </c>
      <c r="E352" s="176"/>
      <c r="F352" s="97"/>
      <c r="G352" s="85"/>
      <c r="H352" s="85"/>
      <c r="I352" s="177"/>
      <c r="J352" s="85"/>
      <c r="K352" s="88">
        <f t="shared" ref="K352" si="82">K353</f>
        <v>126</v>
      </c>
      <c r="L352" s="85">
        <f t="shared" si="42"/>
        <v>126</v>
      </c>
      <c r="M352" s="20"/>
      <c r="N352" s="106"/>
      <c r="O352" s="20"/>
    </row>
    <row r="353" spans="1:15" s="107" customFormat="1" outlineLevel="2" x14ac:dyDescent="0.25">
      <c r="A353" s="216" t="s">
        <v>548</v>
      </c>
      <c r="B353" s="42" t="s">
        <v>17</v>
      </c>
      <c r="C353" s="42" t="s">
        <v>147</v>
      </c>
      <c r="D353" s="182" t="s">
        <v>900</v>
      </c>
      <c r="E353" s="176" t="s">
        <v>44</v>
      </c>
      <c r="F353" s="97"/>
      <c r="G353" s="85"/>
      <c r="H353" s="85"/>
      <c r="I353" s="177"/>
      <c r="J353" s="85"/>
      <c r="K353" s="178">
        <v>126</v>
      </c>
      <c r="L353" s="85">
        <f t="shared" si="42"/>
        <v>126</v>
      </c>
      <c r="M353" s="20"/>
      <c r="N353" s="106">
        <v>126</v>
      </c>
      <c r="O353" s="305">
        <f>L353+N353</f>
        <v>252</v>
      </c>
    </row>
    <row r="354" spans="1:15" s="107" customFormat="1" ht="30.75" customHeight="1" outlineLevel="2" x14ac:dyDescent="0.25">
      <c r="A354" s="193" t="s">
        <v>997</v>
      </c>
      <c r="B354" s="39" t="s">
        <v>17</v>
      </c>
      <c r="C354" s="39" t="s">
        <v>147</v>
      </c>
      <c r="D354" s="201" t="s">
        <v>901</v>
      </c>
      <c r="E354" s="176"/>
      <c r="F354" s="97"/>
      <c r="G354" s="85"/>
      <c r="H354" s="85"/>
      <c r="I354" s="177"/>
      <c r="J354" s="85"/>
      <c r="K354" s="88">
        <f t="shared" ref="K354" si="83">K355</f>
        <v>221.9</v>
      </c>
      <c r="L354" s="85">
        <f t="shared" si="42"/>
        <v>221.9</v>
      </c>
      <c r="M354" s="20"/>
      <c r="N354" s="106"/>
      <c r="O354" s="20"/>
    </row>
    <row r="355" spans="1:15" s="107" customFormat="1" outlineLevel="2" x14ac:dyDescent="0.25">
      <c r="A355" s="216" t="s">
        <v>548</v>
      </c>
      <c r="B355" s="42" t="s">
        <v>17</v>
      </c>
      <c r="C355" s="42" t="s">
        <v>147</v>
      </c>
      <c r="D355" s="182" t="s">
        <v>901</v>
      </c>
      <c r="E355" s="176" t="s">
        <v>44</v>
      </c>
      <c r="F355" s="97"/>
      <c r="G355" s="85"/>
      <c r="H355" s="85"/>
      <c r="I355" s="177"/>
      <c r="J355" s="85"/>
      <c r="K355" s="178">
        <v>221.9</v>
      </c>
      <c r="L355" s="85">
        <f t="shared" si="42"/>
        <v>221.9</v>
      </c>
      <c r="M355" s="20"/>
      <c r="N355" s="106">
        <v>221.9</v>
      </c>
      <c r="O355" s="305">
        <f>L355+N355</f>
        <v>443.8</v>
      </c>
    </row>
    <row r="356" spans="1:15" s="107" customFormat="1" ht="25.5" outlineLevel="2" x14ac:dyDescent="0.25">
      <c r="A356" s="225" t="s">
        <v>998</v>
      </c>
      <c r="B356" s="39" t="s">
        <v>17</v>
      </c>
      <c r="C356" s="39" t="s">
        <v>147</v>
      </c>
      <c r="D356" s="201" t="s">
        <v>902</v>
      </c>
      <c r="E356" s="176"/>
      <c r="F356" s="97"/>
      <c r="G356" s="85"/>
      <c r="H356" s="85"/>
      <c r="I356" s="177"/>
      <c r="J356" s="85"/>
      <c r="K356" s="88">
        <f t="shared" ref="K356" si="84">K357</f>
        <v>371.4</v>
      </c>
      <c r="L356" s="85">
        <f t="shared" si="42"/>
        <v>371.4</v>
      </c>
      <c r="M356" s="20"/>
      <c r="N356" s="106"/>
      <c r="O356" s="20"/>
    </row>
    <row r="357" spans="1:15" s="107" customFormat="1" outlineLevel="2" x14ac:dyDescent="0.25">
      <c r="A357" s="216" t="s">
        <v>548</v>
      </c>
      <c r="B357" s="42" t="s">
        <v>17</v>
      </c>
      <c r="C357" s="42" t="s">
        <v>147</v>
      </c>
      <c r="D357" s="182" t="s">
        <v>902</v>
      </c>
      <c r="E357" s="176" t="s">
        <v>44</v>
      </c>
      <c r="F357" s="97"/>
      <c r="G357" s="85"/>
      <c r="H357" s="85"/>
      <c r="I357" s="177"/>
      <c r="J357" s="85"/>
      <c r="K357" s="178">
        <v>371.4</v>
      </c>
      <c r="L357" s="85">
        <f t="shared" si="42"/>
        <v>371.4</v>
      </c>
      <c r="M357" s="20"/>
      <c r="N357" s="106">
        <v>371.4</v>
      </c>
      <c r="O357" s="305">
        <f>L357+N357</f>
        <v>742.8</v>
      </c>
    </row>
    <row r="358" spans="1:15" s="107" customFormat="1" ht="30" customHeight="1" outlineLevel="2" x14ac:dyDescent="0.25">
      <c r="A358" s="225" t="s">
        <v>1001</v>
      </c>
      <c r="B358" s="39" t="s">
        <v>17</v>
      </c>
      <c r="C358" s="39" t="s">
        <v>147</v>
      </c>
      <c r="D358" s="201" t="s">
        <v>905</v>
      </c>
      <c r="E358" s="176"/>
      <c r="F358" s="97"/>
      <c r="G358" s="85"/>
      <c r="H358" s="85"/>
      <c r="I358" s="177"/>
      <c r="J358" s="85"/>
      <c r="K358" s="88">
        <f t="shared" ref="K358" si="85">K359</f>
        <v>560</v>
      </c>
      <c r="L358" s="85">
        <f t="shared" si="42"/>
        <v>560</v>
      </c>
      <c r="M358" s="20"/>
      <c r="N358" s="106"/>
      <c r="O358" s="20"/>
    </row>
    <row r="359" spans="1:15" s="107" customFormat="1" outlineLevel="2" x14ac:dyDescent="0.25">
      <c r="A359" s="216" t="s">
        <v>548</v>
      </c>
      <c r="B359" s="42" t="s">
        <v>17</v>
      </c>
      <c r="C359" s="42" t="s">
        <v>147</v>
      </c>
      <c r="D359" s="182" t="s">
        <v>905</v>
      </c>
      <c r="E359" s="176" t="s">
        <v>44</v>
      </c>
      <c r="F359" s="97"/>
      <c r="G359" s="85"/>
      <c r="H359" s="85"/>
      <c r="I359" s="177"/>
      <c r="J359" s="85"/>
      <c r="K359" s="178">
        <v>560</v>
      </c>
      <c r="L359" s="85">
        <f t="shared" si="42"/>
        <v>560</v>
      </c>
      <c r="M359" s="20"/>
      <c r="N359" s="106">
        <v>560</v>
      </c>
      <c r="O359" s="305">
        <f>L359+N359</f>
        <v>1120</v>
      </c>
    </row>
    <row r="360" spans="1:15" s="107" customFormat="1" ht="38.25" outlineLevel="2" x14ac:dyDescent="0.25">
      <c r="A360" s="225" t="s">
        <v>1002</v>
      </c>
      <c r="B360" s="39" t="s">
        <v>17</v>
      </c>
      <c r="C360" s="39" t="s">
        <v>147</v>
      </c>
      <c r="D360" s="201" t="s">
        <v>906</v>
      </c>
      <c r="E360" s="176"/>
      <c r="F360" s="97"/>
      <c r="G360" s="85"/>
      <c r="H360" s="85"/>
      <c r="I360" s="177"/>
      <c r="J360" s="85"/>
      <c r="K360" s="88">
        <f t="shared" ref="K360" si="86">K361</f>
        <v>302.39999999999998</v>
      </c>
      <c r="L360" s="85">
        <f t="shared" si="42"/>
        <v>302.39999999999998</v>
      </c>
      <c r="M360" s="20"/>
      <c r="N360" s="106"/>
      <c r="O360" s="20"/>
    </row>
    <row r="361" spans="1:15" s="107" customFormat="1" outlineLevel="2" x14ac:dyDescent="0.25">
      <c r="A361" s="216" t="s">
        <v>548</v>
      </c>
      <c r="B361" s="42" t="s">
        <v>17</v>
      </c>
      <c r="C361" s="42" t="s">
        <v>147</v>
      </c>
      <c r="D361" s="182" t="s">
        <v>906</v>
      </c>
      <c r="E361" s="176" t="s">
        <v>44</v>
      </c>
      <c r="F361" s="97"/>
      <c r="G361" s="85"/>
      <c r="H361" s="85"/>
      <c r="I361" s="177"/>
      <c r="J361" s="85"/>
      <c r="K361" s="178">
        <v>302.39999999999998</v>
      </c>
      <c r="L361" s="85">
        <f t="shared" si="42"/>
        <v>302.39999999999998</v>
      </c>
      <c r="M361" s="20"/>
      <c r="N361" s="106">
        <v>302.39999999999998</v>
      </c>
      <c r="O361" s="305">
        <f>L361+N361</f>
        <v>604.79999999999995</v>
      </c>
    </row>
    <row r="362" spans="1:15" s="107" customFormat="1" ht="25.5" outlineLevel="2" x14ac:dyDescent="0.25">
      <c r="A362" s="193" t="s">
        <v>1003</v>
      </c>
      <c r="B362" s="39" t="s">
        <v>17</v>
      </c>
      <c r="C362" s="39" t="s">
        <v>147</v>
      </c>
      <c r="D362" s="201" t="s">
        <v>907</v>
      </c>
      <c r="E362" s="176"/>
      <c r="F362" s="97"/>
      <c r="G362" s="85"/>
      <c r="H362" s="85"/>
      <c r="I362" s="177"/>
      <c r="J362" s="85"/>
      <c r="K362" s="88">
        <f t="shared" ref="K362" si="87">K363</f>
        <v>200</v>
      </c>
      <c r="L362" s="85">
        <f t="shared" si="42"/>
        <v>200</v>
      </c>
      <c r="M362" s="20"/>
      <c r="N362" s="106"/>
      <c r="O362" s="20"/>
    </row>
    <row r="363" spans="1:15" s="107" customFormat="1" outlineLevel="2" x14ac:dyDescent="0.25">
      <c r="A363" s="216" t="s">
        <v>548</v>
      </c>
      <c r="B363" s="42" t="s">
        <v>17</v>
      </c>
      <c r="C363" s="42" t="s">
        <v>147</v>
      </c>
      <c r="D363" s="182" t="s">
        <v>907</v>
      </c>
      <c r="E363" s="176" t="s">
        <v>44</v>
      </c>
      <c r="F363" s="97"/>
      <c r="G363" s="85"/>
      <c r="H363" s="85"/>
      <c r="I363" s="177"/>
      <c r="J363" s="85"/>
      <c r="K363" s="178">
        <v>200</v>
      </c>
      <c r="L363" s="85">
        <f t="shared" si="42"/>
        <v>200</v>
      </c>
      <c r="M363" s="20"/>
      <c r="N363" s="106">
        <v>200</v>
      </c>
      <c r="O363" s="305">
        <f>L363+N363</f>
        <v>400</v>
      </c>
    </row>
    <row r="364" spans="1:15" s="107" customFormat="1" ht="25.5" outlineLevel="2" x14ac:dyDescent="0.25">
      <c r="A364" s="193" t="s">
        <v>1004</v>
      </c>
      <c r="B364" s="39" t="s">
        <v>17</v>
      </c>
      <c r="C364" s="39" t="s">
        <v>147</v>
      </c>
      <c r="D364" s="201" t="s">
        <v>908</v>
      </c>
      <c r="E364" s="176"/>
      <c r="F364" s="97"/>
      <c r="G364" s="85"/>
      <c r="H364" s="85"/>
      <c r="I364" s="177"/>
      <c r="J364" s="85"/>
      <c r="K364" s="88">
        <f t="shared" ref="K364" si="88">K365</f>
        <v>562.5</v>
      </c>
      <c r="L364" s="85">
        <f t="shared" si="42"/>
        <v>562.5</v>
      </c>
      <c r="M364" s="20"/>
      <c r="N364" s="106"/>
      <c r="O364" s="20"/>
    </row>
    <row r="365" spans="1:15" s="107" customFormat="1" outlineLevel="2" x14ac:dyDescent="0.25">
      <c r="A365" s="216" t="s">
        <v>548</v>
      </c>
      <c r="B365" s="42" t="s">
        <v>17</v>
      </c>
      <c r="C365" s="42" t="s">
        <v>147</v>
      </c>
      <c r="D365" s="182" t="s">
        <v>908</v>
      </c>
      <c r="E365" s="176" t="s">
        <v>44</v>
      </c>
      <c r="F365" s="97"/>
      <c r="G365" s="85"/>
      <c r="H365" s="85"/>
      <c r="I365" s="177"/>
      <c r="J365" s="85"/>
      <c r="K365" s="178">
        <v>562.5</v>
      </c>
      <c r="L365" s="85">
        <f t="shared" si="42"/>
        <v>562.5</v>
      </c>
      <c r="M365" s="20"/>
      <c r="N365" s="106">
        <v>562.5</v>
      </c>
      <c r="O365" s="305">
        <f>L365+N365</f>
        <v>1125</v>
      </c>
    </row>
    <row r="366" spans="1:15" s="107" customFormat="1" ht="25.5" outlineLevel="2" x14ac:dyDescent="0.25">
      <c r="A366" s="193" t="s">
        <v>1005</v>
      </c>
      <c r="B366" s="39" t="s">
        <v>17</v>
      </c>
      <c r="C366" s="39" t="s">
        <v>147</v>
      </c>
      <c r="D366" s="201" t="s">
        <v>909</v>
      </c>
      <c r="E366" s="176"/>
      <c r="F366" s="97"/>
      <c r="G366" s="85"/>
      <c r="H366" s="85"/>
      <c r="I366" s="177"/>
      <c r="J366" s="85"/>
      <c r="K366" s="88">
        <f t="shared" ref="K366" si="89">K367</f>
        <v>759.7</v>
      </c>
      <c r="L366" s="85">
        <f t="shared" si="42"/>
        <v>759.7</v>
      </c>
      <c r="M366" s="20"/>
      <c r="N366" s="106"/>
      <c r="O366" s="20"/>
    </row>
    <row r="367" spans="1:15" s="107" customFormat="1" outlineLevel="2" x14ac:dyDescent="0.25">
      <c r="A367" s="216" t="s">
        <v>548</v>
      </c>
      <c r="B367" s="42" t="s">
        <v>17</v>
      </c>
      <c r="C367" s="42" t="s">
        <v>147</v>
      </c>
      <c r="D367" s="182" t="s">
        <v>909</v>
      </c>
      <c r="E367" s="176" t="s">
        <v>44</v>
      </c>
      <c r="F367" s="97"/>
      <c r="G367" s="85"/>
      <c r="H367" s="85"/>
      <c r="I367" s="177"/>
      <c r="J367" s="85"/>
      <c r="K367" s="178">
        <v>759.7</v>
      </c>
      <c r="L367" s="85">
        <f t="shared" si="42"/>
        <v>759.7</v>
      </c>
      <c r="M367" s="20"/>
      <c r="N367" s="106">
        <v>759.7</v>
      </c>
      <c r="O367" s="305">
        <f>L367+N367</f>
        <v>1519.4</v>
      </c>
    </row>
    <row r="368" spans="1:15" s="107" customFormat="1" ht="25.5" outlineLevel="2" x14ac:dyDescent="0.25">
      <c r="A368" s="193" t="s">
        <v>1006</v>
      </c>
      <c r="B368" s="39" t="s">
        <v>17</v>
      </c>
      <c r="C368" s="39" t="s">
        <v>147</v>
      </c>
      <c r="D368" s="201" t="s">
        <v>910</v>
      </c>
      <c r="E368" s="176"/>
      <c r="F368" s="97"/>
      <c r="G368" s="85"/>
      <c r="H368" s="85"/>
      <c r="I368" s="177"/>
      <c r="J368" s="85"/>
      <c r="K368" s="88">
        <f t="shared" ref="K368" si="90">K369</f>
        <v>6000</v>
      </c>
      <c r="L368" s="85">
        <f t="shared" si="42"/>
        <v>6000</v>
      </c>
      <c r="M368" s="20"/>
      <c r="N368" s="106"/>
      <c r="O368" s="20"/>
    </row>
    <row r="369" spans="1:15" s="107" customFormat="1" outlineLevel="2" x14ac:dyDescent="0.25">
      <c r="A369" s="216" t="s">
        <v>548</v>
      </c>
      <c r="B369" s="42" t="s">
        <v>17</v>
      </c>
      <c r="C369" s="42" t="s">
        <v>147</v>
      </c>
      <c r="D369" s="182" t="s">
        <v>910</v>
      </c>
      <c r="E369" s="176" t="s">
        <v>44</v>
      </c>
      <c r="F369" s="97"/>
      <c r="G369" s="85"/>
      <c r="H369" s="85"/>
      <c r="I369" s="177"/>
      <c r="J369" s="85"/>
      <c r="K369" s="178">
        <v>6000</v>
      </c>
      <c r="L369" s="85">
        <f t="shared" si="42"/>
        <v>6000</v>
      </c>
      <c r="M369" s="20"/>
      <c r="N369" s="106">
        <v>6000</v>
      </c>
      <c r="O369" s="305">
        <f>L369+N369</f>
        <v>12000</v>
      </c>
    </row>
    <row r="370" spans="1:15" s="107" customFormat="1" ht="28.5" customHeight="1" outlineLevel="2" x14ac:dyDescent="0.25">
      <c r="A370" s="193" t="s">
        <v>1007</v>
      </c>
      <c r="B370" s="39" t="s">
        <v>17</v>
      </c>
      <c r="C370" s="39" t="s">
        <v>147</v>
      </c>
      <c r="D370" s="201" t="s">
        <v>911</v>
      </c>
      <c r="E370" s="176"/>
      <c r="F370" s="97"/>
      <c r="G370" s="85"/>
      <c r="H370" s="85"/>
      <c r="I370" s="177"/>
      <c r="J370" s="85"/>
      <c r="K370" s="88">
        <f t="shared" ref="K370" si="91">K371</f>
        <v>68</v>
      </c>
      <c r="L370" s="85">
        <f t="shared" si="42"/>
        <v>68</v>
      </c>
      <c r="M370" s="20"/>
      <c r="N370" s="106"/>
      <c r="O370" s="20"/>
    </row>
    <row r="371" spans="1:15" s="107" customFormat="1" outlineLevel="2" x14ac:dyDescent="0.25">
      <c r="A371" s="216" t="s">
        <v>548</v>
      </c>
      <c r="B371" s="42" t="s">
        <v>17</v>
      </c>
      <c r="C371" s="42" t="s">
        <v>147</v>
      </c>
      <c r="D371" s="182" t="s">
        <v>911</v>
      </c>
      <c r="E371" s="176" t="s">
        <v>44</v>
      </c>
      <c r="F371" s="97"/>
      <c r="G371" s="85"/>
      <c r="H371" s="85"/>
      <c r="I371" s="177"/>
      <c r="J371" s="85"/>
      <c r="K371" s="178">
        <v>68</v>
      </c>
      <c r="L371" s="85">
        <f t="shared" si="42"/>
        <v>68</v>
      </c>
      <c r="M371" s="20"/>
      <c r="N371" s="106">
        <v>68</v>
      </c>
      <c r="O371" s="305">
        <f>L371+N371</f>
        <v>136</v>
      </c>
    </row>
    <row r="372" spans="1:15" s="107" customFormat="1" ht="15" customHeight="1" outlineLevel="2" x14ac:dyDescent="0.25">
      <c r="A372" s="193" t="s">
        <v>1008</v>
      </c>
      <c r="B372" s="39" t="s">
        <v>17</v>
      </c>
      <c r="C372" s="39" t="s">
        <v>147</v>
      </c>
      <c r="D372" s="201" t="s">
        <v>912</v>
      </c>
      <c r="E372" s="176"/>
      <c r="F372" s="97"/>
      <c r="G372" s="85"/>
      <c r="H372" s="85"/>
      <c r="I372" s="177"/>
      <c r="J372" s="85"/>
      <c r="K372" s="88">
        <f t="shared" ref="K372" si="92">K373</f>
        <v>560</v>
      </c>
      <c r="L372" s="85">
        <f t="shared" si="42"/>
        <v>560</v>
      </c>
      <c r="M372" s="20"/>
      <c r="N372" s="106"/>
      <c r="O372" s="20"/>
    </row>
    <row r="373" spans="1:15" s="107" customFormat="1" outlineLevel="2" x14ac:dyDescent="0.25">
      <c r="A373" s="216" t="s">
        <v>548</v>
      </c>
      <c r="B373" s="42" t="s">
        <v>17</v>
      </c>
      <c r="C373" s="42" t="s">
        <v>147</v>
      </c>
      <c r="D373" s="182" t="s">
        <v>912</v>
      </c>
      <c r="E373" s="176" t="s">
        <v>44</v>
      </c>
      <c r="F373" s="97"/>
      <c r="G373" s="85"/>
      <c r="H373" s="85"/>
      <c r="I373" s="177"/>
      <c r="J373" s="85"/>
      <c r="K373" s="178">
        <v>560</v>
      </c>
      <c r="L373" s="85">
        <f t="shared" si="42"/>
        <v>560</v>
      </c>
      <c r="M373" s="20"/>
      <c r="N373" s="106">
        <v>560</v>
      </c>
      <c r="O373" s="305">
        <f>L373+N373</f>
        <v>1120</v>
      </c>
    </row>
    <row r="374" spans="1:15" s="107" customFormat="1" ht="25.5" outlineLevel="2" x14ac:dyDescent="0.25">
      <c r="A374" s="193" t="s">
        <v>1009</v>
      </c>
      <c r="B374" s="39" t="s">
        <v>17</v>
      </c>
      <c r="C374" s="39" t="s">
        <v>147</v>
      </c>
      <c r="D374" s="201" t="s">
        <v>913</v>
      </c>
      <c r="E374" s="176"/>
      <c r="F374" s="97"/>
      <c r="G374" s="85"/>
      <c r="H374" s="85"/>
      <c r="I374" s="177"/>
      <c r="J374" s="85"/>
      <c r="K374" s="88">
        <f t="shared" ref="K374" si="93">K375</f>
        <v>600</v>
      </c>
      <c r="L374" s="85">
        <f t="shared" si="42"/>
        <v>600</v>
      </c>
      <c r="M374" s="20"/>
      <c r="N374" s="106"/>
      <c r="O374" s="20"/>
    </row>
    <row r="375" spans="1:15" s="107" customFormat="1" outlineLevel="2" x14ac:dyDescent="0.25">
      <c r="A375" s="216" t="s">
        <v>548</v>
      </c>
      <c r="B375" s="42" t="s">
        <v>17</v>
      </c>
      <c r="C375" s="42" t="s">
        <v>147</v>
      </c>
      <c r="D375" s="182" t="s">
        <v>913</v>
      </c>
      <c r="E375" s="176" t="s">
        <v>44</v>
      </c>
      <c r="F375" s="97"/>
      <c r="G375" s="85"/>
      <c r="H375" s="85"/>
      <c r="I375" s="177"/>
      <c r="J375" s="85"/>
      <c r="K375" s="178">
        <v>600</v>
      </c>
      <c r="L375" s="85">
        <f t="shared" si="42"/>
        <v>600</v>
      </c>
      <c r="M375" s="20"/>
      <c r="N375" s="106">
        <v>600</v>
      </c>
      <c r="O375" s="305">
        <f>L375+N375</f>
        <v>1200</v>
      </c>
    </row>
    <row r="376" spans="1:15" s="107" customFormat="1" ht="25.5" outlineLevel="2" x14ac:dyDescent="0.25">
      <c r="A376" s="193" t="s">
        <v>1010</v>
      </c>
      <c r="B376" s="39" t="s">
        <v>17</v>
      </c>
      <c r="C376" s="39" t="s">
        <v>147</v>
      </c>
      <c r="D376" s="201" t="s">
        <v>914</v>
      </c>
      <c r="E376" s="176"/>
      <c r="F376" s="97"/>
      <c r="G376" s="85"/>
      <c r="H376" s="85"/>
      <c r="I376" s="177"/>
      <c r="J376" s="85"/>
      <c r="K376" s="88">
        <f t="shared" ref="K376" si="94">K377</f>
        <v>1332</v>
      </c>
      <c r="L376" s="85">
        <f t="shared" si="42"/>
        <v>1332</v>
      </c>
      <c r="M376" s="20"/>
      <c r="N376" s="106"/>
      <c r="O376" s="20"/>
    </row>
    <row r="377" spans="1:15" s="107" customFormat="1" outlineLevel="2" x14ac:dyDescent="0.25">
      <c r="A377" s="216" t="s">
        <v>548</v>
      </c>
      <c r="B377" s="42" t="s">
        <v>17</v>
      </c>
      <c r="C377" s="42" t="s">
        <v>147</v>
      </c>
      <c r="D377" s="182" t="s">
        <v>914</v>
      </c>
      <c r="E377" s="176" t="s">
        <v>44</v>
      </c>
      <c r="F377" s="97"/>
      <c r="G377" s="85"/>
      <c r="H377" s="85"/>
      <c r="I377" s="177"/>
      <c r="J377" s="85"/>
      <c r="K377" s="178">
        <v>1332</v>
      </c>
      <c r="L377" s="85">
        <f t="shared" si="42"/>
        <v>1332</v>
      </c>
      <c r="M377" s="20"/>
      <c r="N377" s="106">
        <v>1332</v>
      </c>
      <c r="O377" s="305">
        <f>L377+N377</f>
        <v>2664</v>
      </c>
    </row>
    <row r="378" spans="1:15" s="107" customFormat="1" ht="25.5" outlineLevel="2" x14ac:dyDescent="0.25">
      <c r="A378" s="193" t="s">
        <v>1011</v>
      </c>
      <c r="B378" s="39" t="s">
        <v>17</v>
      </c>
      <c r="C378" s="39" t="s">
        <v>147</v>
      </c>
      <c r="D378" s="201" t="s">
        <v>915</v>
      </c>
      <c r="E378" s="176"/>
      <c r="F378" s="97"/>
      <c r="G378" s="85"/>
      <c r="H378" s="85"/>
      <c r="I378" s="177"/>
      <c r="J378" s="85"/>
      <c r="K378" s="88">
        <f t="shared" ref="K378" si="95">K379</f>
        <v>637.20000000000005</v>
      </c>
      <c r="L378" s="85">
        <f t="shared" si="42"/>
        <v>637.20000000000005</v>
      </c>
      <c r="M378" s="20"/>
      <c r="N378" s="106"/>
      <c r="O378" s="20"/>
    </row>
    <row r="379" spans="1:15" s="107" customFormat="1" outlineLevel="2" x14ac:dyDescent="0.25">
      <c r="A379" s="216" t="s">
        <v>548</v>
      </c>
      <c r="B379" s="42" t="s">
        <v>17</v>
      </c>
      <c r="C379" s="42" t="s">
        <v>147</v>
      </c>
      <c r="D379" s="182" t="s">
        <v>915</v>
      </c>
      <c r="E379" s="176" t="s">
        <v>44</v>
      </c>
      <c r="F379" s="97"/>
      <c r="G379" s="85"/>
      <c r="H379" s="85"/>
      <c r="I379" s="177"/>
      <c r="J379" s="85"/>
      <c r="K379" s="178">
        <v>637.20000000000005</v>
      </c>
      <c r="L379" s="85">
        <f t="shared" si="42"/>
        <v>637.20000000000005</v>
      </c>
      <c r="M379" s="20"/>
      <c r="N379" s="106">
        <v>637.20000000000005</v>
      </c>
      <c r="O379" s="305">
        <f>L379+N379</f>
        <v>1274.4000000000001</v>
      </c>
    </row>
    <row r="380" spans="1:15" s="107" customFormat="1" ht="25.5" outlineLevel="2" x14ac:dyDescent="0.25">
      <c r="A380" s="193" t="s">
        <v>1012</v>
      </c>
      <c r="B380" s="39" t="s">
        <v>17</v>
      </c>
      <c r="C380" s="39" t="s">
        <v>147</v>
      </c>
      <c r="D380" s="201" t="s">
        <v>916</v>
      </c>
      <c r="E380" s="176"/>
      <c r="F380" s="97"/>
      <c r="G380" s="85"/>
      <c r="H380" s="85"/>
      <c r="I380" s="177"/>
      <c r="J380" s="85"/>
      <c r="K380" s="88">
        <f t="shared" ref="K380" si="96">K381</f>
        <v>68</v>
      </c>
      <c r="L380" s="85">
        <f t="shared" si="42"/>
        <v>68</v>
      </c>
      <c r="M380" s="20"/>
      <c r="N380" s="106"/>
      <c r="O380" s="20"/>
    </row>
    <row r="381" spans="1:15" s="107" customFormat="1" outlineLevel="2" x14ac:dyDescent="0.25">
      <c r="A381" s="216" t="s">
        <v>548</v>
      </c>
      <c r="B381" s="42" t="s">
        <v>17</v>
      </c>
      <c r="C381" s="42" t="s">
        <v>147</v>
      </c>
      <c r="D381" s="182" t="s">
        <v>916</v>
      </c>
      <c r="E381" s="176" t="s">
        <v>44</v>
      </c>
      <c r="F381" s="97"/>
      <c r="G381" s="85"/>
      <c r="H381" s="85"/>
      <c r="I381" s="177"/>
      <c r="J381" s="85"/>
      <c r="K381" s="178">
        <v>68</v>
      </c>
      <c r="L381" s="85">
        <f t="shared" si="42"/>
        <v>68</v>
      </c>
      <c r="M381" s="20"/>
      <c r="N381" s="106">
        <v>68</v>
      </c>
      <c r="O381" s="305">
        <f>L381+N381</f>
        <v>136</v>
      </c>
    </row>
    <row r="382" spans="1:15" s="107" customFormat="1" ht="25.5" outlineLevel="2" x14ac:dyDescent="0.25">
      <c r="A382" s="193" t="s">
        <v>1013</v>
      </c>
      <c r="B382" s="39" t="s">
        <v>17</v>
      </c>
      <c r="C382" s="39" t="s">
        <v>147</v>
      </c>
      <c r="D382" s="201" t="s">
        <v>917</v>
      </c>
      <c r="E382" s="176"/>
      <c r="F382" s="97"/>
      <c r="G382" s="85"/>
      <c r="H382" s="85"/>
      <c r="I382" s="177"/>
      <c r="J382" s="85"/>
      <c r="K382" s="88">
        <f t="shared" ref="K382" si="97">K383</f>
        <v>369.2</v>
      </c>
      <c r="L382" s="85">
        <f t="shared" si="42"/>
        <v>369.2</v>
      </c>
      <c r="M382" s="20"/>
      <c r="N382" s="106"/>
      <c r="O382" s="20"/>
    </row>
    <row r="383" spans="1:15" s="107" customFormat="1" outlineLevel="2" x14ac:dyDescent="0.25">
      <c r="A383" s="216" t="s">
        <v>548</v>
      </c>
      <c r="B383" s="42" t="s">
        <v>17</v>
      </c>
      <c r="C383" s="42" t="s">
        <v>147</v>
      </c>
      <c r="D383" s="182" t="s">
        <v>917</v>
      </c>
      <c r="E383" s="176" t="s">
        <v>44</v>
      </c>
      <c r="F383" s="97"/>
      <c r="G383" s="85"/>
      <c r="H383" s="85"/>
      <c r="I383" s="177"/>
      <c r="J383" s="85"/>
      <c r="K383" s="178">
        <v>369.2</v>
      </c>
      <c r="L383" s="85">
        <f t="shared" si="42"/>
        <v>369.2</v>
      </c>
      <c r="M383" s="20"/>
      <c r="N383" s="106">
        <v>369.2</v>
      </c>
      <c r="O383" s="305">
        <f>L383+N383</f>
        <v>738.4</v>
      </c>
    </row>
    <row r="384" spans="1:15" s="107" customFormat="1" ht="25.5" outlineLevel="2" x14ac:dyDescent="0.25">
      <c r="A384" s="256" t="s">
        <v>1014</v>
      </c>
      <c r="B384" s="39" t="s">
        <v>17</v>
      </c>
      <c r="C384" s="39" t="s">
        <v>147</v>
      </c>
      <c r="D384" s="202" t="s">
        <v>918</v>
      </c>
      <c r="E384" s="176"/>
      <c r="F384" s="97"/>
      <c r="G384" s="85"/>
      <c r="H384" s="85"/>
      <c r="I384" s="177"/>
      <c r="J384" s="85"/>
      <c r="K384" s="88">
        <f t="shared" ref="K384" si="98">K385</f>
        <v>710.9</v>
      </c>
      <c r="L384" s="85">
        <f t="shared" si="42"/>
        <v>710.9</v>
      </c>
      <c r="M384" s="20"/>
      <c r="N384" s="106"/>
      <c r="O384" s="20"/>
    </row>
    <row r="385" spans="1:15" s="107" customFormat="1" outlineLevel="2" x14ac:dyDescent="0.25">
      <c r="A385" s="216" t="s">
        <v>548</v>
      </c>
      <c r="B385" s="40" t="s">
        <v>17</v>
      </c>
      <c r="C385" s="40" t="s">
        <v>147</v>
      </c>
      <c r="D385" s="182" t="s">
        <v>918</v>
      </c>
      <c r="E385" s="176" t="s">
        <v>44</v>
      </c>
      <c r="F385" s="97"/>
      <c r="G385" s="85"/>
      <c r="H385" s="85"/>
      <c r="I385" s="177"/>
      <c r="J385" s="85"/>
      <c r="K385" s="178">
        <v>710.9</v>
      </c>
      <c r="L385" s="85">
        <f t="shared" si="42"/>
        <v>710.9</v>
      </c>
      <c r="M385" s="20"/>
      <c r="N385" s="106">
        <v>710.9</v>
      </c>
      <c r="O385" s="305">
        <f>L385+N385</f>
        <v>1421.8</v>
      </c>
    </row>
    <row r="386" spans="1:15" s="107" customFormat="1" ht="25.5" outlineLevel="2" x14ac:dyDescent="0.25">
      <c r="A386" s="257" t="s">
        <v>1018</v>
      </c>
      <c r="B386" s="53" t="s">
        <v>17</v>
      </c>
      <c r="C386" s="53" t="s">
        <v>147</v>
      </c>
      <c r="D386" s="203" t="s">
        <v>922</v>
      </c>
      <c r="E386" s="176"/>
      <c r="F386" s="97"/>
      <c r="G386" s="85"/>
      <c r="H386" s="85"/>
      <c r="I386" s="177"/>
      <c r="J386" s="85"/>
      <c r="K386" s="88">
        <f t="shared" ref="K386" si="99">K387</f>
        <v>100</v>
      </c>
      <c r="L386" s="85">
        <f t="shared" si="42"/>
        <v>100</v>
      </c>
      <c r="M386" s="20"/>
      <c r="N386" s="106"/>
      <c r="O386" s="20"/>
    </row>
    <row r="387" spans="1:15" s="107" customFormat="1" outlineLevel="2" x14ac:dyDescent="0.25">
      <c r="A387" s="216" t="s">
        <v>548</v>
      </c>
      <c r="B387" s="40" t="s">
        <v>17</v>
      </c>
      <c r="C387" s="40" t="s">
        <v>147</v>
      </c>
      <c r="D387" s="188" t="s">
        <v>922</v>
      </c>
      <c r="E387" s="176" t="s">
        <v>44</v>
      </c>
      <c r="F387" s="97"/>
      <c r="G387" s="85"/>
      <c r="H387" s="85"/>
      <c r="I387" s="177"/>
      <c r="J387" s="85"/>
      <c r="K387" s="178">
        <v>100</v>
      </c>
      <c r="L387" s="85">
        <f t="shared" si="42"/>
        <v>100</v>
      </c>
      <c r="M387" s="20"/>
      <c r="N387" s="106">
        <v>100</v>
      </c>
      <c r="O387" s="305">
        <f>L387+N387</f>
        <v>200</v>
      </c>
    </row>
    <row r="388" spans="1:15" s="107" customFormat="1" ht="27" customHeight="1" outlineLevel="2" x14ac:dyDescent="0.25">
      <c r="A388" s="258" t="s">
        <v>1016</v>
      </c>
      <c r="B388" s="53" t="s">
        <v>17</v>
      </c>
      <c r="C388" s="53" t="s">
        <v>147</v>
      </c>
      <c r="D388" s="201" t="s">
        <v>920</v>
      </c>
      <c r="E388" s="176"/>
      <c r="F388" s="97"/>
      <c r="G388" s="85"/>
      <c r="H388" s="85"/>
      <c r="I388" s="177"/>
      <c r="J388" s="85"/>
      <c r="K388" s="88">
        <f t="shared" ref="K388" si="100">K389</f>
        <v>818.4</v>
      </c>
      <c r="L388" s="85">
        <f t="shared" si="42"/>
        <v>818.4</v>
      </c>
      <c r="M388" s="20"/>
      <c r="N388" s="106"/>
      <c r="O388" s="20"/>
    </row>
    <row r="389" spans="1:15" s="107" customFormat="1" outlineLevel="2" x14ac:dyDescent="0.25">
      <c r="A389" s="216" t="s">
        <v>548</v>
      </c>
      <c r="B389" s="40" t="s">
        <v>17</v>
      </c>
      <c r="C389" s="40" t="s">
        <v>147</v>
      </c>
      <c r="D389" s="182" t="s">
        <v>920</v>
      </c>
      <c r="E389" s="176" t="s">
        <v>44</v>
      </c>
      <c r="F389" s="97"/>
      <c r="G389" s="85"/>
      <c r="H389" s="85"/>
      <c r="I389" s="177"/>
      <c r="J389" s="85"/>
      <c r="K389" s="178">
        <v>818.4</v>
      </c>
      <c r="L389" s="85">
        <f t="shared" si="42"/>
        <v>818.4</v>
      </c>
      <c r="M389" s="20"/>
      <c r="N389" s="106">
        <v>818.4</v>
      </c>
      <c r="O389" s="305">
        <f>L389+N389</f>
        <v>1636.8</v>
      </c>
    </row>
    <row r="390" spans="1:15" s="107" customFormat="1" ht="25.5" outlineLevel="2" x14ac:dyDescent="0.25">
      <c r="A390" s="193" t="s">
        <v>1017</v>
      </c>
      <c r="B390" s="53" t="s">
        <v>17</v>
      </c>
      <c r="C390" s="53" t="s">
        <v>147</v>
      </c>
      <c r="D390" s="201" t="s">
        <v>921</v>
      </c>
      <c r="E390" s="176"/>
      <c r="F390" s="97"/>
      <c r="G390" s="85"/>
      <c r="H390" s="85"/>
      <c r="I390" s="177"/>
      <c r="J390" s="85"/>
      <c r="K390" s="88">
        <f t="shared" ref="K390" si="101">K391</f>
        <v>1229.0999999999999</v>
      </c>
      <c r="L390" s="85">
        <f t="shared" si="42"/>
        <v>1229.0999999999999</v>
      </c>
      <c r="M390" s="20"/>
      <c r="N390" s="106"/>
      <c r="O390" s="20"/>
    </row>
    <row r="391" spans="1:15" s="107" customFormat="1" outlineLevel="2" x14ac:dyDescent="0.25">
      <c r="A391" s="216" t="s">
        <v>548</v>
      </c>
      <c r="B391" s="147" t="s">
        <v>17</v>
      </c>
      <c r="C391" s="147" t="s">
        <v>147</v>
      </c>
      <c r="D391" s="182" t="s">
        <v>921</v>
      </c>
      <c r="E391" s="176" t="s">
        <v>44</v>
      </c>
      <c r="F391" s="97"/>
      <c r="G391" s="85"/>
      <c r="H391" s="85"/>
      <c r="I391" s="177"/>
      <c r="J391" s="85"/>
      <c r="K391" s="178">
        <v>1229.0999999999999</v>
      </c>
      <c r="L391" s="85">
        <f t="shared" si="42"/>
        <v>1229.0999999999999</v>
      </c>
      <c r="M391" s="20"/>
      <c r="N391" s="106">
        <v>1229.0999999999999</v>
      </c>
      <c r="O391" s="305">
        <f>L391+N391</f>
        <v>2458.1999999999998</v>
      </c>
    </row>
    <row r="392" spans="1:15" s="107" customFormat="1" ht="25.5" outlineLevel="2" x14ac:dyDescent="0.25">
      <c r="A392" s="254" t="s">
        <v>1020</v>
      </c>
      <c r="B392" s="39" t="s">
        <v>17</v>
      </c>
      <c r="C392" s="39" t="s">
        <v>147</v>
      </c>
      <c r="D392" s="201" t="s">
        <v>924</v>
      </c>
      <c r="E392" s="176"/>
      <c r="F392" s="97"/>
      <c r="G392" s="85"/>
      <c r="H392" s="85"/>
      <c r="I392" s="177"/>
      <c r="J392" s="85"/>
      <c r="K392" s="88">
        <f t="shared" ref="K392" si="102">K393</f>
        <v>160</v>
      </c>
      <c r="L392" s="85">
        <f t="shared" si="42"/>
        <v>160</v>
      </c>
      <c r="M392" s="20"/>
      <c r="N392" s="106"/>
      <c r="O392" s="20"/>
    </row>
    <row r="393" spans="1:15" s="107" customFormat="1" outlineLevel="2" x14ac:dyDescent="0.25">
      <c r="A393" s="216" t="s">
        <v>548</v>
      </c>
      <c r="B393" s="42" t="s">
        <v>17</v>
      </c>
      <c r="C393" s="42" t="s">
        <v>147</v>
      </c>
      <c r="D393" s="182" t="s">
        <v>924</v>
      </c>
      <c r="E393" s="176" t="s">
        <v>44</v>
      </c>
      <c r="F393" s="97"/>
      <c r="G393" s="85"/>
      <c r="H393" s="85"/>
      <c r="I393" s="177"/>
      <c r="J393" s="85"/>
      <c r="K393" s="178">
        <v>160</v>
      </c>
      <c r="L393" s="85">
        <f t="shared" si="42"/>
        <v>160</v>
      </c>
      <c r="M393" s="20"/>
      <c r="N393" s="106">
        <v>160</v>
      </c>
      <c r="O393" s="305">
        <f>L393+N393</f>
        <v>320</v>
      </c>
    </row>
    <row r="394" spans="1:15" s="107" customFormat="1" outlineLevel="2" x14ac:dyDescent="0.25">
      <c r="A394" s="259" t="s">
        <v>1022</v>
      </c>
      <c r="B394" s="39" t="s">
        <v>17</v>
      </c>
      <c r="C394" s="39" t="s">
        <v>147</v>
      </c>
      <c r="D394" s="201" t="s">
        <v>926</v>
      </c>
      <c r="E394" s="176"/>
      <c r="F394" s="97"/>
      <c r="G394" s="85"/>
      <c r="H394" s="85"/>
      <c r="I394" s="177"/>
      <c r="J394" s="85"/>
      <c r="K394" s="88">
        <f t="shared" ref="K394" si="103">K395</f>
        <v>260</v>
      </c>
      <c r="L394" s="85">
        <f t="shared" si="42"/>
        <v>260</v>
      </c>
      <c r="M394" s="20"/>
      <c r="N394" s="106"/>
      <c r="O394" s="20"/>
    </row>
    <row r="395" spans="1:15" s="107" customFormat="1" outlineLevel="2" x14ac:dyDescent="0.25">
      <c r="A395" s="216" t="s">
        <v>548</v>
      </c>
      <c r="B395" s="42" t="s">
        <v>17</v>
      </c>
      <c r="C395" s="42" t="s">
        <v>147</v>
      </c>
      <c r="D395" s="182" t="s">
        <v>926</v>
      </c>
      <c r="E395" s="176" t="s">
        <v>44</v>
      </c>
      <c r="F395" s="97"/>
      <c r="G395" s="85"/>
      <c r="H395" s="85"/>
      <c r="I395" s="177"/>
      <c r="J395" s="85"/>
      <c r="K395" s="178">
        <v>260</v>
      </c>
      <c r="L395" s="85">
        <f t="shared" si="42"/>
        <v>260</v>
      </c>
      <c r="M395" s="20"/>
      <c r="N395" s="106">
        <v>260</v>
      </c>
      <c r="O395" s="305">
        <f>L395+N395</f>
        <v>520</v>
      </c>
    </row>
    <row r="396" spans="1:15" s="107" customFormat="1" ht="25.5" outlineLevel="2" x14ac:dyDescent="0.25">
      <c r="A396" s="253" t="s">
        <v>1053</v>
      </c>
      <c r="B396" s="39" t="s">
        <v>17</v>
      </c>
      <c r="C396" s="39" t="s">
        <v>147</v>
      </c>
      <c r="D396" s="201" t="s">
        <v>927</v>
      </c>
      <c r="E396" s="176"/>
      <c r="F396" s="97"/>
      <c r="G396" s="85"/>
      <c r="H396" s="85"/>
      <c r="I396" s="177"/>
      <c r="J396" s="85"/>
      <c r="K396" s="88">
        <f t="shared" ref="K396" si="104">K397</f>
        <v>415.2</v>
      </c>
      <c r="L396" s="85">
        <f t="shared" si="42"/>
        <v>415.2</v>
      </c>
      <c r="M396" s="20"/>
      <c r="N396" s="106"/>
      <c r="O396" s="20"/>
    </row>
    <row r="397" spans="1:15" s="107" customFormat="1" outlineLevel="2" x14ac:dyDescent="0.25">
      <c r="A397" s="216" t="s">
        <v>548</v>
      </c>
      <c r="B397" s="42" t="s">
        <v>17</v>
      </c>
      <c r="C397" s="42" t="s">
        <v>147</v>
      </c>
      <c r="D397" s="182" t="s">
        <v>927</v>
      </c>
      <c r="E397" s="176" t="s">
        <v>44</v>
      </c>
      <c r="F397" s="97"/>
      <c r="G397" s="85"/>
      <c r="H397" s="85"/>
      <c r="I397" s="177"/>
      <c r="J397" s="85"/>
      <c r="K397" s="178">
        <v>415.2</v>
      </c>
      <c r="L397" s="85">
        <f t="shared" si="42"/>
        <v>415.2</v>
      </c>
      <c r="M397" s="20"/>
      <c r="N397" s="106">
        <v>415.2</v>
      </c>
      <c r="O397" s="305">
        <f>L397+N397</f>
        <v>830.4</v>
      </c>
    </row>
    <row r="398" spans="1:15" s="107" customFormat="1" ht="38.25" outlineLevel="2" x14ac:dyDescent="0.25">
      <c r="A398" s="253" t="s">
        <v>1023</v>
      </c>
      <c r="B398" s="39" t="s">
        <v>17</v>
      </c>
      <c r="C398" s="39" t="s">
        <v>147</v>
      </c>
      <c r="D398" s="201" t="s">
        <v>928</v>
      </c>
      <c r="E398" s="176"/>
      <c r="F398" s="97"/>
      <c r="G398" s="85"/>
      <c r="H398" s="85"/>
      <c r="I398" s="177"/>
      <c r="J398" s="85"/>
      <c r="K398" s="88">
        <f t="shared" ref="K398" si="105">K399</f>
        <v>3467.7</v>
      </c>
      <c r="L398" s="85">
        <f t="shared" si="42"/>
        <v>3467.7</v>
      </c>
      <c r="M398" s="20"/>
      <c r="N398" s="106"/>
      <c r="O398" s="20"/>
    </row>
    <row r="399" spans="1:15" s="107" customFormat="1" outlineLevel="2" x14ac:dyDescent="0.25">
      <c r="A399" s="216" t="s">
        <v>548</v>
      </c>
      <c r="B399" s="42" t="s">
        <v>17</v>
      </c>
      <c r="C399" s="42" t="s">
        <v>147</v>
      </c>
      <c r="D399" s="182" t="s">
        <v>928</v>
      </c>
      <c r="E399" s="176" t="s">
        <v>44</v>
      </c>
      <c r="F399" s="97"/>
      <c r="G399" s="85"/>
      <c r="H399" s="85"/>
      <c r="I399" s="177"/>
      <c r="J399" s="85"/>
      <c r="K399" s="178">
        <v>3467.7</v>
      </c>
      <c r="L399" s="85">
        <f t="shared" si="42"/>
        <v>3467.7</v>
      </c>
      <c r="M399" s="20"/>
      <c r="N399" s="106">
        <v>3467.7</v>
      </c>
      <c r="O399" s="305">
        <f>L399+N399</f>
        <v>6935.4</v>
      </c>
    </row>
    <row r="400" spans="1:15" s="107" customFormat="1" ht="25.5" outlineLevel="2" x14ac:dyDescent="0.25">
      <c r="A400" s="253" t="s">
        <v>1024</v>
      </c>
      <c r="B400" s="39" t="s">
        <v>17</v>
      </c>
      <c r="C400" s="39" t="s">
        <v>147</v>
      </c>
      <c r="D400" s="201" t="s">
        <v>929</v>
      </c>
      <c r="E400" s="176"/>
      <c r="F400" s="97"/>
      <c r="G400" s="85"/>
      <c r="H400" s="85"/>
      <c r="I400" s="177"/>
      <c r="J400" s="85"/>
      <c r="K400" s="88">
        <f t="shared" ref="K400" si="106">K401</f>
        <v>726.5</v>
      </c>
      <c r="L400" s="85">
        <f t="shared" si="42"/>
        <v>726.5</v>
      </c>
      <c r="M400" s="20"/>
      <c r="N400" s="106"/>
      <c r="O400" s="20"/>
    </row>
    <row r="401" spans="1:15" s="107" customFormat="1" outlineLevel="2" x14ac:dyDescent="0.25">
      <c r="A401" s="216" t="s">
        <v>548</v>
      </c>
      <c r="B401" s="42" t="s">
        <v>17</v>
      </c>
      <c r="C401" s="42" t="s">
        <v>147</v>
      </c>
      <c r="D401" s="182" t="s">
        <v>929</v>
      </c>
      <c r="E401" s="176" t="s">
        <v>44</v>
      </c>
      <c r="F401" s="97"/>
      <c r="G401" s="85"/>
      <c r="H401" s="85"/>
      <c r="I401" s="177"/>
      <c r="J401" s="85"/>
      <c r="K401" s="178">
        <v>726.5</v>
      </c>
      <c r="L401" s="85">
        <f t="shared" si="42"/>
        <v>726.5</v>
      </c>
      <c r="M401" s="20"/>
      <c r="N401" s="106">
        <v>726.5</v>
      </c>
      <c r="O401" s="305">
        <f>L401+N401</f>
        <v>1453</v>
      </c>
    </row>
    <row r="402" spans="1:15" s="107" customFormat="1" ht="25.5" outlineLevel="2" x14ac:dyDescent="0.25">
      <c r="A402" s="253" t="s">
        <v>1025</v>
      </c>
      <c r="B402" s="39" t="s">
        <v>17</v>
      </c>
      <c r="C402" s="39" t="s">
        <v>147</v>
      </c>
      <c r="D402" s="201" t="s">
        <v>930</v>
      </c>
      <c r="E402" s="176"/>
      <c r="F402" s="97"/>
      <c r="G402" s="85"/>
      <c r="H402" s="85"/>
      <c r="I402" s="177"/>
      <c r="J402" s="85"/>
      <c r="K402" s="88">
        <f t="shared" ref="K402" si="107">K403</f>
        <v>210.4</v>
      </c>
      <c r="L402" s="85">
        <f t="shared" si="42"/>
        <v>210.4</v>
      </c>
      <c r="M402" s="20"/>
      <c r="N402" s="106"/>
      <c r="O402" s="20"/>
    </row>
    <row r="403" spans="1:15" s="107" customFormat="1" outlineLevel="2" x14ac:dyDescent="0.25">
      <c r="A403" s="216" t="s">
        <v>548</v>
      </c>
      <c r="B403" s="42" t="s">
        <v>17</v>
      </c>
      <c r="C403" s="42" t="s">
        <v>147</v>
      </c>
      <c r="D403" s="182" t="s">
        <v>930</v>
      </c>
      <c r="E403" s="176" t="s">
        <v>44</v>
      </c>
      <c r="F403" s="97"/>
      <c r="G403" s="85"/>
      <c r="H403" s="85"/>
      <c r="I403" s="177"/>
      <c r="J403" s="85"/>
      <c r="K403" s="178">
        <v>210.4</v>
      </c>
      <c r="L403" s="85">
        <f t="shared" si="42"/>
        <v>210.4</v>
      </c>
      <c r="M403" s="20"/>
      <c r="N403" s="106">
        <v>210.4</v>
      </c>
      <c r="O403" s="305">
        <f>L403+N403</f>
        <v>420.8</v>
      </c>
    </row>
    <row r="404" spans="1:15" s="107" customFormat="1" outlineLevel="2" x14ac:dyDescent="0.25">
      <c r="A404" s="253" t="s">
        <v>1026</v>
      </c>
      <c r="B404" s="39" t="s">
        <v>17</v>
      </c>
      <c r="C404" s="39" t="s">
        <v>147</v>
      </c>
      <c r="D404" s="201" t="s">
        <v>931</v>
      </c>
      <c r="E404" s="176"/>
      <c r="F404" s="97"/>
      <c r="G404" s="85"/>
      <c r="H404" s="85"/>
      <c r="I404" s="177"/>
      <c r="J404" s="85"/>
      <c r="K404" s="88">
        <f t="shared" ref="K404" si="108">K405</f>
        <v>373.8</v>
      </c>
      <c r="L404" s="85">
        <f t="shared" si="42"/>
        <v>373.8</v>
      </c>
      <c r="M404" s="20"/>
      <c r="N404" s="106"/>
      <c r="O404" s="20"/>
    </row>
    <row r="405" spans="1:15" s="107" customFormat="1" outlineLevel="2" x14ac:dyDescent="0.25">
      <c r="A405" s="216" t="s">
        <v>548</v>
      </c>
      <c r="B405" s="42" t="s">
        <v>17</v>
      </c>
      <c r="C405" s="42" t="s">
        <v>147</v>
      </c>
      <c r="D405" s="182" t="s">
        <v>931</v>
      </c>
      <c r="E405" s="176" t="s">
        <v>44</v>
      </c>
      <c r="F405" s="97"/>
      <c r="G405" s="85"/>
      <c r="H405" s="85"/>
      <c r="I405" s="177"/>
      <c r="J405" s="85"/>
      <c r="K405" s="178">
        <v>373.8</v>
      </c>
      <c r="L405" s="85">
        <f t="shared" si="42"/>
        <v>373.8</v>
      </c>
      <c r="M405" s="20"/>
      <c r="N405" s="106">
        <v>373.8</v>
      </c>
      <c r="O405" s="305">
        <f>L405+N405</f>
        <v>747.6</v>
      </c>
    </row>
    <row r="406" spans="1:15" s="107" customFormat="1" ht="25.5" outlineLevel="2" x14ac:dyDescent="0.25">
      <c r="A406" s="253" t="s">
        <v>1027</v>
      </c>
      <c r="B406" s="39" t="s">
        <v>17</v>
      </c>
      <c r="C406" s="39" t="s">
        <v>147</v>
      </c>
      <c r="D406" s="201" t="s">
        <v>932</v>
      </c>
      <c r="E406" s="176"/>
      <c r="F406" s="97"/>
      <c r="G406" s="85"/>
      <c r="H406" s="85"/>
      <c r="I406" s="177"/>
      <c r="J406" s="85"/>
      <c r="K406" s="88">
        <f t="shared" ref="K406" si="109">K407</f>
        <v>425</v>
      </c>
      <c r="L406" s="85">
        <f t="shared" si="42"/>
        <v>425</v>
      </c>
      <c r="M406" s="20"/>
      <c r="N406" s="106"/>
      <c r="O406" s="20"/>
    </row>
    <row r="407" spans="1:15" s="107" customFormat="1" outlineLevel="2" x14ac:dyDescent="0.25">
      <c r="A407" s="216" t="s">
        <v>548</v>
      </c>
      <c r="B407" s="42" t="s">
        <v>17</v>
      </c>
      <c r="C407" s="42" t="s">
        <v>147</v>
      </c>
      <c r="D407" s="182" t="s">
        <v>932</v>
      </c>
      <c r="E407" s="176" t="s">
        <v>44</v>
      </c>
      <c r="F407" s="97"/>
      <c r="G407" s="85"/>
      <c r="H407" s="85"/>
      <c r="I407" s="177"/>
      <c r="J407" s="85"/>
      <c r="K407" s="178">
        <v>425</v>
      </c>
      <c r="L407" s="85">
        <f t="shared" si="42"/>
        <v>425</v>
      </c>
      <c r="M407" s="20"/>
      <c r="N407" s="106">
        <v>425</v>
      </c>
      <c r="O407" s="305">
        <f>L407+N407</f>
        <v>850</v>
      </c>
    </row>
    <row r="408" spans="1:15" s="107" customFormat="1" outlineLevel="2" x14ac:dyDescent="0.25">
      <c r="A408" s="253" t="s">
        <v>1028</v>
      </c>
      <c r="B408" s="39" t="s">
        <v>17</v>
      </c>
      <c r="C408" s="39" t="s">
        <v>147</v>
      </c>
      <c r="D408" s="201" t="s">
        <v>933</v>
      </c>
      <c r="E408" s="176"/>
      <c r="F408" s="97"/>
      <c r="G408" s="85"/>
      <c r="H408" s="85"/>
      <c r="I408" s="177"/>
      <c r="J408" s="85"/>
      <c r="K408" s="88">
        <f t="shared" ref="K408" si="110">K409</f>
        <v>82.2</v>
      </c>
      <c r="L408" s="85">
        <f t="shared" si="42"/>
        <v>82.2</v>
      </c>
      <c r="M408" s="20"/>
      <c r="N408" s="106"/>
      <c r="O408" s="20"/>
    </row>
    <row r="409" spans="1:15" s="107" customFormat="1" outlineLevel="2" x14ac:dyDescent="0.25">
      <c r="A409" s="216" t="s">
        <v>548</v>
      </c>
      <c r="B409" s="42" t="s">
        <v>17</v>
      </c>
      <c r="C409" s="42" t="s">
        <v>147</v>
      </c>
      <c r="D409" s="182" t="s">
        <v>933</v>
      </c>
      <c r="E409" s="176" t="s">
        <v>44</v>
      </c>
      <c r="F409" s="97"/>
      <c r="G409" s="85"/>
      <c r="H409" s="85"/>
      <c r="I409" s="177"/>
      <c r="J409" s="85"/>
      <c r="K409" s="178">
        <v>82.2</v>
      </c>
      <c r="L409" s="85">
        <f t="shared" si="42"/>
        <v>82.2</v>
      </c>
      <c r="M409" s="20"/>
      <c r="N409" s="106">
        <v>82.2</v>
      </c>
      <c r="O409" s="305">
        <f>L409+N409</f>
        <v>164.4</v>
      </c>
    </row>
    <row r="410" spans="1:15" s="107" customFormat="1" ht="25.5" outlineLevel="2" x14ac:dyDescent="0.25">
      <c r="A410" s="253" t="s">
        <v>1029</v>
      </c>
      <c r="B410" s="39" t="s">
        <v>17</v>
      </c>
      <c r="C410" s="39" t="s">
        <v>147</v>
      </c>
      <c r="D410" s="201" t="s">
        <v>934</v>
      </c>
      <c r="E410" s="176"/>
      <c r="F410" s="97"/>
      <c r="G410" s="85"/>
      <c r="H410" s="85"/>
      <c r="I410" s="177"/>
      <c r="J410" s="85"/>
      <c r="K410" s="88">
        <f t="shared" ref="K410" si="111">K411</f>
        <v>1015.2</v>
      </c>
      <c r="L410" s="85">
        <f t="shared" si="42"/>
        <v>1015.2</v>
      </c>
      <c r="M410" s="20"/>
      <c r="N410" s="106"/>
      <c r="O410" s="20"/>
    </row>
    <row r="411" spans="1:15" s="107" customFormat="1" outlineLevel="2" x14ac:dyDescent="0.25">
      <c r="A411" s="216" t="s">
        <v>548</v>
      </c>
      <c r="B411" s="42" t="s">
        <v>17</v>
      </c>
      <c r="C411" s="42" t="s">
        <v>147</v>
      </c>
      <c r="D411" s="182" t="s">
        <v>934</v>
      </c>
      <c r="E411" s="176" t="s">
        <v>44</v>
      </c>
      <c r="F411" s="97"/>
      <c r="G411" s="85"/>
      <c r="H411" s="85"/>
      <c r="I411" s="177"/>
      <c r="J411" s="85"/>
      <c r="K411" s="178">
        <v>1015.2</v>
      </c>
      <c r="L411" s="85">
        <f t="shared" si="42"/>
        <v>1015.2</v>
      </c>
      <c r="M411" s="20"/>
      <c r="N411" s="106">
        <v>1015.2</v>
      </c>
      <c r="O411" s="305">
        <f>L411+N411</f>
        <v>2030.4</v>
      </c>
    </row>
    <row r="412" spans="1:15" s="107" customFormat="1" outlineLevel="2" x14ac:dyDescent="0.25">
      <c r="A412" s="253" t="s">
        <v>1030</v>
      </c>
      <c r="B412" s="39" t="s">
        <v>17</v>
      </c>
      <c r="C412" s="39" t="s">
        <v>147</v>
      </c>
      <c r="D412" s="201" t="s">
        <v>935</v>
      </c>
      <c r="E412" s="176"/>
      <c r="F412" s="97"/>
      <c r="G412" s="85"/>
      <c r="H412" s="85"/>
      <c r="I412" s="177"/>
      <c r="J412" s="85"/>
      <c r="K412" s="88">
        <f t="shared" ref="K412" si="112">K413</f>
        <v>480</v>
      </c>
      <c r="L412" s="85">
        <f t="shared" si="42"/>
        <v>480</v>
      </c>
      <c r="M412" s="20"/>
      <c r="N412" s="106"/>
      <c r="O412" s="20"/>
    </row>
    <row r="413" spans="1:15" s="107" customFormat="1" outlineLevel="2" x14ac:dyDescent="0.25">
      <c r="A413" s="216" t="s">
        <v>548</v>
      </c>
      <c r="B413" s="42" t="s">
        <v>17</v>
      </c>
      <c r="C413" s="42" t="s">
        <v>147</v>
      </c>
      <c r="D413" s="182" t="s">
        <v>935</v>
      </c>
      <c r="E413" s="176" t="s">
        <v>44</v>
      </c>
      <c r="F413" s="97"/>
      <c r="G413" s="85"/>
      <c r="H413" s="85"/>
      <c r="I413" s="177"/>
      <c r="J413" s="85"/>
      <c r="K413" s="178">
        <v>480</v>
      </c>
      <c r="L413" s="85">
        <f t="shared" si="42"/>
        <v>480</v>
      </c>
      <c r="M413" s="20"/>
      <c r="N413" s="106">
        <v>480</v>
      </c>
      <c r="O413" s="305">
        <f>L413+N413</f>
        <v>960</v>
      </c>
    </row>
    <row r="414" spans="1:15" s="107" customFormat="1" outlineLevel="2" x14ac:dyDescent="0.25">
      <c r="A414" s="253" t="s">
        <v>1031</v>
      </c>
      <c r="B414" s="39" t="s">
        <v>17</v>
      </c>
      <c r="C414" s="39" t="s">
        <v>147</v>
      </c>
      <c r="D414" s="201" t="s">
        <v>936</v>
      </c>
      <c r="E414" s="176"/>
      <c r="F414" s="97"/>
      <c r="G414" s="85"/>
      <c r="H414" s="85"/>
      <c r="I414" s="177"/>
      <c r="J414" s="85"/>
      <c r="K414" s="88">
        <f t="shared" ref="K414" si="113">K415</f>
        <v>207.1</v>
      </c>
      <c r="L414" s="85">
        <f t="shared" si="42"/>
        <v>207.1</v>
      </c>
      <c r="M414" s="20"/>
      <c r="N414" s="106"/>
      <c r="O414" s="20"/>
    </row>
    <row r="415" spans="1:15" s="107" customFormat="1" outlineLevel="2" x14ac:dyDescent="0.25">
      <c r="A415" s="216" t="s">
        <v>548</v>
      </c>
      <c r="B415" s="42" t="s">
        <v>17</v>
      </c>
      <c r="C415" s="42" t="s">
        <v>147</v>
      </c>
      <c r="D415" s="182" t="s">
        <v>936</v>
      </c>
      <c r="E415" s="176" t="s">
        <v>44</v>
      </c>
      <c r="F415" s="97"/>
      <c r="G415" s="85"/>
      <c r="H415" s="85"/>
      <c r="I415" s="177"/>
      <c r="J415" s="85"/>
      <c r="K415" s="178">
        <v>207.1</v>
      </c>
      <c r="L415" s="85">
        <f t="shared" si="42"/>
        <v>207.1</v>
      </c>
      <c r="M415" s="20"/>
      <c r="N415" s="106">
        <v>207.1</v>
      </c>
      <c r="O415" s="305">
        <f>L415+N415</f>
        <v>414.2</v>
      </c>
    </row>
    <row r="416" spans="1:15" s="107" customFormat="1" ht="25.5" outlineLevel="2" x14ac:dyDescent="0.25">
      <c r="A416" s="253" t="s">
        <v>1032</v>
      </c>
      <c r="B416" s="39" t="s">
        <v>17</v>
      </c>
      <c r="C416" s="39" t="s">
        <v>147</v>
      </c>
      <c r="D416" s="201" t="s">
        <v>937</v>
      </c>
      <c r="E416" s="176"/>
      <c r="F416" s="97"/>
      <c r="G416" s="85"/>
      <c r="H416" s="85"/>
      <c r="I416" s="177"/>
      <c r="J416" s="85"/>
      <c r="K416" s="88">
        <f t="shared" ref="K416" si="114">K417</f>
        <v>405.1</v>
      </c>
      <c r="L416" s="85">
        <f t="shared" si="42"/>
        <v>405.1</v>
      </c>
      <c r="M416" s="20"/>
      <c r="N416" s="106"/>
      <c r="O416" s="20"/>
    </row>
    <row r="417" spans="1:15" s="107" customFormat="1" outlineLevel="2" x14ac:dyDescent="0.25">
      <c r="A417" s="216" t="s">
        <v>548</v>
      </c>
      <c r="B417" s="42" t="s">
        <v>17</v>
      </c>
      <c r="C417" s="42" t="s">
        <v>147</v>
      </c>
      <c r="D417" s="182" t="s">
        <v>937</v>
      </c>
      <c r="E417" s="176" t="s">
        <v>44</v>
      </c>
      <c r="F417" s="97"/>
      <c r="G417" s="85"/>
      <c r="H417" s="85"/>
      <c r="I417" s="177"/>
      <c r="J417" s="85"/>
      <c r="K417" s="178">
        <v>405.1</v>
      </c>
      <c r="L417" s="85">
        <f t="shared" si="42"/>
        <v>405.1</v>
      </c>
      <c r="M417" s="20"/>
      <c r="N417" s="106">
        <v>405.1</v>
      </c>
      <c r="O417" s="305">
        <f>L417+N417</f>
        <v>810.2</v>
      </c>
    </row>
    <row r="418" spans="1:15" s="107" customFormat="1" outlineLevel="2" x14ac:dyDescent="0.25">
      <c r="A418" s="253" t="s">
        <v>1033</v>
      </c>
      <c r="B418" s="39" t="s">
        <v>17</v>
      </c>
      <c r="C418" s="39" t="s">
        <v>147</v>
      </c>
      <c r="D418" s="201" t="s">
        <v>938</v>
      </c>
      <c r="E418" s="176"/>
      <c r="F418" s="97"/>
      <c r="G418" s="85"/>
      <c r="H418" s="85"/>
      <c r="I418" s="177"/>
      <c r="J418" s="85"/>
      <c r="K418" s="88">
        <f t="shared" ref="K418" si="115">K419</f>
        <v>865.2</v>
      </c>
      <c r="L418" s="85">
        <f t="shared" si="42"/>
        <v>865.2</v>
      </c>
      <c r="M418" s="20"/>
      <c r="N418" s="106"/>
      <c r="O418" s="20"/>
    </row>
    <row r="419" spans="1:15" s="107" customFormat="1" outlineLevel="2" x14ac:dyDescent="0.25">
      <c r="A419" s="216" t="s">
        <v>548</v>
      </c>
      <c r="B419" s="42" t="s">
        <v>17</v>
      </c>
      <c r="C419" s="42" t="s">
        <v>147</v>
      </c>
      <c r="D419" s="182" t="s">
        <v>938</v>
      </c>
      <c r="E419" s="176" t="s">
        <v>44</v>
      </c>
      <c r="F419" s="97"/>
      <c r="G419" s="85"/>
      <c r="H419" s="85"/>
      <c r="I419" s="177"/>
      <c r="J419" s="85"/>
      <c r="K419" s="178">
        <v>865.2</v>
      </c>
      <c r="L419" s="85">
        <f t="shared" si="42"/>
        <v>865.2</v>
      </c>
      <c r="M419" s="20"/>
      <c r="N419" s="106">
        <v>865.2</v>
      </c>
      <c r="O419" s="305">
        <f>L419+N419</f>
        <v>1730.4</v>
      </c>
    </row>
    <row r="420" spans="1:15" s="107" customFormat="1" ht="25.5" outlineLevel="2" x14ac:dyDescent="0.25">
      <c r="A420" s="253" t="s">
        <v>1034</v>
      </c>
      <c r="B420" s="39" t="s">
        <v>17</v>
      </c>
      <c r="C420" s="39" t="s">
        <v>147</v>
      </c>
      <c r="D420" s="201" t="s">
        <v>939</v>
      </c>
      <c r="E420" s="176"/>
      <c r="F420" s="97"/>
      <c r="G420" s="85"/>
      <c r="H420" s="85"/>
      <c r="I420" s="177"/>
      <c r="J420" s="85"/>
      <c r="K420" s="88">
        <f t="shared" ref="K420" si="116">K421</f>
        <v>3844.3</v>
      </c>
      <c r="L420" s="85">
        <f t="shared" si="42"/>
        <v>3844.3</v>
      </c>
      <c r="M420" s="20"/>
      <c r="N420" s="106"/>
      <c r="O420" s="20"/>
    </row>
    <row r="421" spans="1:15" s="107" customFormat="1" outlineLevel="2" x14ac:dyDescent="0.25">
      <c r="A421" s="216" t="s">
        <v>548</v>
      </c>
      <c r="B421" s="42" t="s">
        <v>17</v>
      </c>
      <c r="C421" s="42" t="s">
        <v>147</v>
      </c>
      <c r="D421" s="182" t="s">
        <v>939</v>
      </c>
      <c r="E421" s="176" t="s">
        <v>44</v>
      </c>
      <c r="F421" s="97"/>
      <c r="G421" s="85"/>
      <c r="H421" s="85"/>
      <c r="I421" s="177"/>
      <c r="J421" s="85"/>
      <c r="K421" s="178">
        <v>3844.3</v>
      </c>
      <c r="L421" s="85">
        <f t="shared" si="42"/>
        <v>3844.3</v>
      </c>
      <c r="M421" s="20"/>
      <c r="N421" s="106">
        <v>3844.3</v>
      </c>
      <c r="O421" s="305">
        <f>L421+N421</f>
        <v>7688.6</v>
      </c>
    </row>
    <row r="422" spans="1:15" s="107" customFormat="1" ht="25.5" outlineLevel="2" x14ac:dyDescent="0.25">
      <c r="A422" s="253" t="s">
        <v>1035</v>
      </c>
      <c r="B422" s="39" t="s">
        <v>17</v>
      </c>
      <c r="C422" s="39" t="s">
        <v>147</v>
      </c>
      <c r="D422" s="201" t="s">
        <v>940</v>
      </c>
      <c r="E422" s="176"/>
      <c r="F422" s="97"/>
      <c r="G422" s="85"/>
      <c r="H422" s="85"/>
      <c r="I422" s="177"/>
      <c r="J422" s="85"/>
      <c r="K422" s="88">
        <f t="shared" ref="K422" si="117">K423</f>
        <v>463.1</v>
      </c>
      <c r="L422" s="85">
        <f t="shared" si="42"/>
        <v>463.1</v>
      </c>
      <c r="M422" s="20"/>
      <c r="N422" s="106"/>
      <c r="O422" s="20"/>
    </row>
    <row r="423" spans="1:15" s="107" customFormat="1" outlineLevel="2" x14ac:dyDescent="0.25">
      <c r="A423" s="216" t="s">
        <v>548</v>
      </c>
      <c r="B423" s="42" t="s">
        <v>17</v>
      </c>
      <c r="C423" s="42" t="s">
        <v>147</v>
      </c>
      <c r="D423" s="182" t="s">
        <v>940</v>
      </c>
      <c r="E423" s="176" t="s">
        <v>44</v>
      </c>
      <c r="F423" s="97"/>
      <c r="G423" s="85"/>
      <c r="H423" s="85"/>
      <c r="I423" s="177"/>
      <c r="J423" s="85"/>
      <c r="K423" s="178">
        <v>463.1</v>
      </c>
      <c r="L423" s="85">
        <f t="shared" si="42"/>
        <v>463.1</v>
      </c>
      <c r="M423" s="20"/>
      <c r="N423" s="106">
        <v>463.1</v>
      </c>
      <c r="O423" s="305">
        <f>L423+N423</f>
        <v>926.2</v>
      </c>
    </row>
    <row r="424" spans="1:15" s="107" customFormat="1" outlineLevel="2" x14ac:dyDescent="0.25">
      <c r="A424" s="253" t="s">
        <v>1036</v>
      </c>
      <c r="B424" s="39" t="s">
        <v>17</v>
      </c>
      <c r="C424" s="39" t="s">
        <v>147</v>
      </c>
      <c r="D424" s="201" t="s">
        <v>941</v>
      </c>
      <c r="E424" s="176"/>
      <c r="F424" s="97"/>
      <c r="G424" s="85"/>
      <c r="H424" s="85"/>
      <c r="I424" s="177"/>
      <c r="J424" s="85"/>
      <c r="K424" s="88">
        <f t="shared" ref="K424" si="118">K425</f>
        <v>140</v>
      </c>
      <c r="L424" s="85">
        <f t="shared" si="42"/>
        <v>140</v>
      </c>
      <c r="M424" s="20"/>
      <c r="N424" s="106"/>
      <c r="O424" s="20"/>
    </row>
    <row r="425" spans="1:15" s="107" customFormat="1" outlineLevel="2" x14ac:dyDescent="0.25">
      <c r="A425" s="216" t="s">
        <v>548</v>
      </c>
      <c r="B425" s="42" t="s">
        <v>17</v>
      </c>
      <c r="C425" s="42" t="s">
        <v>147</v>
      </c>
      <c r="D425" s="182" t="s">
        <v>941</v>
      </c>
      <c r="E425" s="176" t="s">
        <v>44</v>
      </c>
      <c r="F425" s="97"/>
      <c r="G425" s="85"/>
      <c r="H425" s="85"/>
      <c r="I425" s="177"/>
      <c r="J425" s="85"/>
      <c r="K425" s="178">
        <v>140</v>
      </c>
      <c r="L425" s="85">
        <f t="shared" si="42"/>
        <v>140</v>
      </c>
      <c r="M425" s="20"/>
      <c r="N425" s="106">
        <v>140</v>
      </c>
      <c r="O425" s="305">
        <f>L425+N425</f>
        <v>280</v>
      </c>
    </row>
    <row r="426" spans="1:15" s="107" customFormat="1" outlineLevel="2" x14ac:dyDescent="0.25">
      <c r="A426" s="253" t="s">
        <v>1037</v>
      </c>
      <c r="B426" s="39" t="s">
        <v>17</v>
      </c>
      <c r="C426" s="39" t="s">
        <v>147</v>
      </c>
      <c r="D426" s="201" t="s">
        <v>942</v>
      </c>
      <c r="E426" s="176"/>
      <c r="F426" s="97"/>
      <c r="G426" s="85"/>
      <c r="H426" s="85"/>
      <c r="I426" s="177"/>
      <c r="J426" s="85"/>
      <c r="K426" s="88">
        <f t="shared" ref="K426" si="119">K427</f>
        <v>800</v>
      </c>
      <c r="L426" s="85">
        <f t="shared" si="42"/>
        <v>800</v>
      </c>
      <c r="M426" s="20"/>
      <c r="N426" s="106"/>
      <c r="O426" s="20"/>
    </row>
    <row r="427" spans="1:15" s="107" customFormat="1" outlineLevel="2" x14ac:dyDescent="0.25">
      <c r="A427" s="216" t="s">
        <v>548</v>
      </c>
      <c r="B427" s="42" t="s">
        <v>17</v>
      </c>
      <c r="C427" s="42" t="s">
        <v>147</v>
      </c>
      <c r="D427" s="182" t="s">
        <v>942</v>
      </c>
      <c r="E427" s="176" t="s">
        <v>44</v>
      </c>
      <c r="F427" s="97"/>
      <c r="G427" s="85"/>
      <c r="H427" s="85"/>
      <c r="I427" s="177"/>
      <c r="J427" s="85"/>
      <c r="K427" s="178">
        <v>800</v>
      </c>
      <c r="L427" s="85">
        <f t="shared" si="42"/>
        <v>800</v>
      </c>
      <c r="M427" s="20"/>
      <c r="N427" s="106">
        <v>800</v>
      </c>
      <c r="O427" s="305">
        <f>L427+N427</f>
        <v>1600</v>
      </c>
    </row>
    <row r="428" spans="1:15" s="107" customFormat="1" outlineLevel="2" x14ac:dyDescent="0.25">
      <c r="A428" s="253" t="s">
        <v>1038</v>
      </c>
      <c r="B428" s="39" t="s">
        <v>17</v>
      </c>
      <c r="C428" s="39" t="s">
        <v>147</v>
      </c>
      <c r="D428" s="201" t="s">
        <v>943</v>
      </c>
      <c r="E428" s="176"/>
      <c r="F428" s="97"/>
      <c r="G428" s="85"/>
      <c r="H428" s="85"/>
      <c r="I428" s="177"/>
      <c r="J428" s="85"/>
      <c r="K428" s="88">
        <f t="shared" ref="K428" si="120">K429</f>
        <v>645.5</v>
      </c>
      <c r="L428" s="85">
        <f t="shared" si="42"/>
        <v>645.5</v>
      </c>
      <c r="M428" s="20"/>
      <c r="N428" s="106"/>
      <c r="O428" s="20"/>
    </row>
    <row r="429" spans="1:15" s="107" customFormat="1" outlineLevel="2" x14ac:dyDescent="0.25">
      <c r="A429" s="216" t="s">
        <v>548</v>
      </c>
      <c r="B429" s="42" t="s">
        <v>17</v>
      </c>
      <c r="C429" s="42" t="s">
        <v>147</v>
      </c>
      <c r="D429" s="182" t="s">
        <v>943</v>
      </c>
      <c r="E429" s="176" t="s">
        <v>44</v>
      </c>
      <c r="F429" s="97"/>
      <c r="G429" s="85"/>
      <c r="H429" s="85"/>
      <c r="I429" s="177"/>
      <c r="J429" s="85"/>
      <c r="K429" s="178">
        <v>645.5</v>
      </c>
      <c r="L429" s="85">
        <f t="shared" si="42"/>
        <v>645.5</v>
      </c>
      <c r="M429" s="20"/>
      <c r="N429" s="106">
        <v>645.5</v>
      </c>
      <c r="O429" s="305">
        <f>L429+N429</f>
        <v>1291</v>
      </c>
    </row>
    <row r="430" spans="1:15" s="107" customFormat="1" ht="25.5" outlineLevel="2" x14ac:dyDescent="0.25">
      <c r="A430" s="253" t="s">
        <v>1039</v>
      </c>
      <c r="B430" s="39" t="s">
        <v>17</v>
      </c>
      <c r="C430" s="39" t="s">
        <v>147</v>
      </c>
      <c r="D430" s="201" t="s">
        <v>944</v>
      </c>
      <c r="E430" s="176"/>
      <c r="F430" s="97"/>
      <c r="G430" s="85"/>
      <c r="H430" s="85"/>
      <c r="I430" s="177"/>
      <c r="J430" s="85"/>
      <c r="K430" s="88">
        <f t="shared" ref="K430" si="121">K431</f>
        <v>352.8</v>
      </c>
      <c r="L430" s="85">
        <f t="shared" si="42"/>
        <v>352.8</v>
      </c>
      <c r="M430" s="20"/>
      <c r="N430" s="106"/>
      <c r="O430" s="20"/>
    </row>
    <row r="431" spans="1:15" s="107" customFormat="1" outlineLevel="2" x14ac:dyDescent="0.25">
      <c r="A431" s="216" t="s">
        <v>548</v>
      </c>
      <c r="B431" s="42" t="s">
        <v>17</v>
      </c>
      <c r="C431" s="42" t="s">
        <v>147</v>
      </c>
      <c r="D431" s="182" t="s">
        <v>944</v>
      </c>
      <c r="E431" s="176" t="s">
        <v>44</v>
      </c>
      <c r="F431" s="97"/>
      <c r="G431" s="85"/>
      <c r="H431" s="85"/>
      <c r="I431" s="177"/>
      <c r="J431" s="85"/>
      <c r="K431" s="178">
        <v>352.8</v>
      </c>
      <c r="L431" s="85">
        <f t="shared" si="42"/>
        <v>352.8</v>
      </c>
      <c r="M431" s="20"/>
      <c r="N431" s="106">
        <v>352.8</v>
      </c>
      <c r="O431" s="305">
        <f>L431+N431</f>
        <v>705.6</v>
      </c>
    </row>
    <row r="432" spans="1:15" s="107" customFormat="1" ht="25.5" outlineLevel="2" x14ac:dyDescent="0.25">
      <c r="A432" s="253" t="s">
        <v>1040</v>
      </c>
      <c r="B432" s="39" t="s">
        <v>17</v>
      </c>
      <c r="C432" s="39" t="s">
        <v>147</v>
      </c>
      <c r="D432" s="201" t="s">
        <v>945</v>
      </c>
      <c r="E432" s="176"/>
      <c r="F432" s="97"/>
      <c r="G432" s="85"/>
      <c r="H432" s="85"/>
      <c r="I432" s="177"/>
      <c r="J432" s="85"/>
      <c r="K432" s="88">
        <f t="shared" ref="K432" si="122">K433</f>
        <v>180.8</v>
      </c>
      <c r="L432" s="85">
        <f t="shared" si="42"/>
        <v>180.8</v>
      </c>
      <c r="M432" s="20"/>
      <c r="N432" s="106"/>
      <c r="O432" s="20"/>
    </row>
    <row r="433" spans="1:15" s="107" customFormat="1" outlineLevel="2" x14ac:dyDescent="0.25">
      <c r="A433" s="216" t="s">
        <v>548</v>
      </c>
      <c r="B433" s="42" t="s">
        <v>17</v>
      </c>
      <c r="C433" s="42" t="s">
        <v>147</v>
      </c>
      <c r="D433" s="182" t="s">
        <v>945</v>
      </c>
      <c r="E433" s="176" t="s">
        <v>44</v>
      </c>
      <c r="F433" s="97"/>
      <c r="G433" s="85"/>
      <c r="H433" s="85"/>
      <c r="I433" s="177"/>
      <c r="J433" s="85"/>
      <c r="K433" s="178">
        <v>180.8</v>
      </c>
      <c r="L433" s="85">
        <f t="shared" si="42"/>
        <v>180.8</v>
      </c>
      <c r="M433" s="20"/>
      <c r="N433" s="106">
        <v>180.8</v>
      </c>
      <c r="O433" s="305">
        <f>L433+N433</f>
        <v>361.6</v>
      </c>
    </row>
    <row r="434" spans="1:15" s="107" customFormat="1" ht="25.5" outlineLevel="2" x14ac:dyDescent="0.25">
      <c r="A434" s="253" t="s">
        <v>1041</v>
      </c>
      <c r="B434" s="39" t="s">
        <v>17</v>
      </c>
      <c r="C434" s="39" t="s">
        <v>147</v>
      </c>
      <c r="D434" s="201" t="s">
        <v>946</v>
      </c>
      <c r="E434" s="176"/>
      <c r="F434" s="97"/>
      <c r="G434" s="85"/>
      <c r="H434" s="85"/>
      <c r="I434" s="177"/>
      <c r="J434" s="85"/>
      <c r="K434" s="88">
        <f t="shared" ref="K434" si="123">K435</f>
        <v>280</v>
      </c>
      <c r="L434" s="85">
        <f t="shared" si="42"/>
        <v>280</v>
      </c>
      <c r="M434" s="20"/>
      <c r="N434" s="106"/>
      <c r="O434" s="20"/>
    </row>
    <row r="435" spans="1:15" s="107" customFormat="1" outlineLevel="2" x14ac:dyDescent="0.25">
      <c r="A435" s="216" t="s">
        <v>548</v>
      </c>
      <c r="B435" s="42" t="s">
        <v>17</v>
      </c>
      <c r="C435" s="42" t="s">
        <v>147</v>
      </c>
      <c r="D435" s="182" t="s">
        <v>946</v>
      </c>
      <c r="E435" s="176" t="s">
        <v>44</v>
      </c>
      <c r="F435" s="97"/>
      <c r="G435" s="85"/>
      <c r="H435" s="85"/>
      <c r="I435" s="177"/>
      <c r="J435" s="85"/>
      <c r="K435" s="178">
        <v>280</v>
      </c>
      <c r="L435" s="85">
        <f t="shared" si="42"/>
        <v>280</v>
      </c>
      <c r="M435" s="20"/>
      <c r="N435" s="106">
        <v>280</v>
      </c>
      <c r="O435" s="305">
        <f>L435+N435</f>
        <v>560</v>
      </c>
    </row>
    <row r="436" spans="1:15" s="107" customFormat="1" ht="25.5" outlineLevel="2" x14ac:dyDescent="0.25">
      <c r="A436" s="253" t="s">
        <v>1042</v>
      </c>
      <c r="B436" s="39" t="s">
        <v>17</v>
      </c>
      <c r="C436" s="39" t="s">
        <v>147</v>
      </c>
      <c r="D436" s="201" t="s">
        <v>947</v>
      </c>
      <c r="E436" s="176"/>
      <c r="F436" s="97"/>
      <c r="G436" s="85"/>
      <c r="H436" s="85"/>
      <c r="I436" s="177"/>
      <c r="J436" s="85"/>
      <c r="K436" s="88">
        <f t="shared" ref="K436" si="124">K437</f>
        <v>1554.5</v>
      </c>
      <c r="L436" s="85">
        <f t="shared" si="42"/>
        <v>1554.5</v>
      </c>
      <c r="M436" s="20"/>
      <c r="N436" s="106"/>
      <c r="O436" s="20"/>
    </row>
    <row r="437" spans="1:15" s="107" customFormat="1" outlineLevel="2" x14ac:dyDescent="0.25">
      <c r="A437" s="216" t="s">
        <v>548</v>
      </c>
      <c r="B437" s="42" t="s">
        <v>17</v>
      </c>
      <c r="C437" s="42" t="s">
        <v>147</v>
      </c>
      <c r="D437" s="182" t="s">
        <v>947</v>
      </c>
      <c r="E437" s="176" t="s">
        <v>44</v>
      </c>
      <c r="F437" s="97"/>
      <c r="G437" s="85"/>
      <c r="H437" s="85"/>
      <c r="I437" s="177"/>
      <c r="J437" s="85"/>
      <c r="K437" s="178">
        <v>1554.5</v>
      </c>
      <c r="L437" s="85">
        <f t="shared" si="42"/>
        <v>1554.5</v>
      </c>
      <c r="M437" s="20"/>
      <c r="N437" s="106">
        <v>1554.5</v>
      </c>
      <c r="O437" s="305">
        <f>L437+N437</f>
        <v>3109</v>
      </c>
    </row>
    <row r="438" spans="1:15" s="107" customFormat="1" ht="25.5" outlineLevel="2" x14ac:dyDescent="0.25">
      <c r="A438" s="253" t="s">
        <v>1043</v>
      </c>
      <c r="B438" s="39" t="s">
        <v>17</v>
      </c>
      <c r="C438" s="39" t="s">
        <v>147</v>
      </c>
      <c r="D438" s="201" t="s">
        <v>948</v>
      </c>
      <c r="E438" s="176"/>
      <c r="F438" s="97"/>
      <c r="G438" s="85"/>
      <c r="H438" s="85"/>
      <c r="I438" s="177"/>
      <c r="J438" s="85"/>
      <c r="K438" s="88">
        <f t="shared" ref="K438" si="125">K439</f>
        <v>868</v>
      </c>
      <c r="L438" s="85">
        <f t="shared" si="42"/>
        <v>868</v>
      </c>
      <c r="M438" s="20"/>
      <c r="N438" s="106"/>
      <c r="O438" s="20"/>
    </row>
    <row r="439" spans="1:15" s="107" customFormat="1" outlineLevel="2" x14ac:dyDescent="0.25">
      <c r="A439" s="216" t="s">
        <v>548</v>
      </c>
      <c r="B439" s="42" t="s">
        <v>17</v>
      </c>
      <c r="C439" s="42" t="s">
        <v>147</v>
      </c>
      <c r="D439" s="182" t="s">
        <v>948</v>
      </c>
      <c r="E439" s="176" t="s">
        <v>44</v>
      </c>
      <c r="F439" s="97"/>
      <c r="G439" s="85"/>
      <c r="H439" s="85"/>
      <c r="I439" s="177"/>
      <c r="J439" s="85"/>
      <c r="K439" s="178">
        <v>868</v>
      </c>
      <c r="L439" s="85">
        <f t="shared" si="42"/>
        <v>868</v>
      </c>
      <c r="M439" s="20"/>
      <c r="N439" s="106">
        <v>868</v>
      </c>
      <c r="O439" s="305">
        <f>L439+N439</f>
        <v>1736</v>
      </c>
    </row>
    <row r="440" spans="1:15" s="107" customFormat="1" ht="17.25" customHeight="1" outlineLevel="2" x14ac:dyDescent="0.25">
      <c r="A440" s="253" t="s">
        <v>1044</v>
      </c>
      <c r="B440" s="39" t="s">
        <v>17</v>
      </c>
      <c r="C440" s="39" t="s">
        <v>147</v>
      </c>
      <c r="D440" s="201" t="s">
        <v>949</v>
      </c>
      <c r="E440" s="176"/>
      <c r="F440" s="97"/>
      <c r="G440" s="85"/>
      <c r="H440" s="85"/>
      <c r="I440" s="177"/>
      <c r="J440" s="85"/>
      <c r="K440" s="88">
        <f t="shared" ref="K440" si="126">K441</f>
        <v>514.79999999999995</v>
      </c>
      <c r="L440" s="85">
        <f t="shared" si="42"/>
        <v>514.79999999999995</v>
      </c>
      <c r="M440" s="20"/>
      <c r="N440" s="106"/>
      <c r="O440" s="20"/>
    </row>
    <row r="441" spans="1:15" s="107" customFormat="1" ht="17.25" customHeight="1" outlineLevel="2" x14ac:dyDescent="0.25">
      <c r="A441" s="216" t="s">
        <v>548</v>
      </c>
      <c r="B441" s="42" t="s">
        <v>17</v>
      </c>
      <c r="C441" s="42" t="s">
        <v>147</v>
      </c>
      <c r="D441" s="182" t="s">
        <v>949</v>
      </c>
      <c r="E441" s="176" t="s">
        <v>44</v>
      </c>
      <c r="F441" s="97"/>
      <c r="G441" s="85"/>
      <c r="H441" s="85"/>
      <c r="I441" s="177"/>
      <c r="J441" s="85"/>
      <c r="K441" s="178">
        <v>514.79999999999995</v>
      </c>
      <c r="L441" s="85">
        <f t="shared" si="42"/>
        <v>514.79999999999995</v>
      </c>
      <c r="M441" s="20"/>
      <c r="N441" s="106">
        <v>514.79999999999995</v>
      </c>
      <c r="O441" s="305">
        <f>L441+N441</f>
        <v>1029.5999999999999</v>
      </c>
    </row>
    <row r="442" spans="1:15" s="107" customFormat="1" ht="25.5" outlineLevel="2" x14ac:dyDescent="0.25">
      <c r="A442" s="253" t="s">
        <v>1045</v>
      </c>
      <c r="B442" s="39" t="s">
        <v>17</v>
      </c>
      <c r="C442" s="39" t="s">
        <v>147</v>
      </c>
      <c r="D442" s="201" t="s">
        <v>950</v>
      </c>
      <c r="E442" s="176"/>
      <c r="F442" s="97"/>
      <c r="G442" s="85"/>
      <c r="H442" s="85"/>
      <c r="I442" s="177"/>
      <c r="J442" s="85"/>
      <c r="K442" s="88">
        <f t="shared" ref="K442" si="127">K443</f>
        <v>263.2</v>
      </c>
      <c r="L442" s="85">
        <f t="shared" si="42"/>
        <v>263.2</v>
      </c>
      <c r="M442" s="20"/>
      <c r="N442" s="106"/>
      <c r="O442" s="20"/>
    </row>
    <row r="443" spans="1:15" s="107" customFormat="1" outlineLevel="2" x14ac:dyDescent="0.25">
      <c r="A443" s="216" t="s">
        <v>548</v>
      </c>
      <c r="B443" s="42" t="s">
        <v>17</v>
      </c>
      <c r="C443" s="42" t="s">
        <v>147</v>
      </c>
      <c r="D443" s="182" t="s">
        <v>950</v>
      </c>
      <c r="E443" s="176" t="s">
        <v>44</v>
      </c>
      <c r="F443" s="97"/>
      <c r="G443" s="85"/>
      <c r="H443" s="85"/>
      <c r="I443" s="177"/>
      <c r="J443" s="85"/>
      <c r="K443" s="178">
        <v>263.2</v>
      </c>
      <c r="L443" s="85">
        <f t="shared" si="42"/>
        <v>263.2</v>
      </c>
      <c r="M443" s="20"/>
      <c r="N443" s="106">
        <v>263.2</v>
      </c>
      <c r="O443" s="305">
        <f>L443+N443</f>
        <v>526.4</v>
      </c>
    </row>
    <row r="444" spans="1:15" s="107" customFormat="1" ht="38.25" outlineLevel="2" x14ac:dyDescent="0.25">
      <c r="A444" s="225" t="s">
        <v>1046</v>
      </c>
      <c r="B444" s="39" t="s">
        <v>17</v>
      </c>
      <c r="C444" s="39" t="s">
        <v>147</v>
      </c>
      <c r="D444" s="201" t="s">
        <v>951</v>
      </c>
      <c r="E444" s="176"/>
      <c r="F444" s="97"/>
      <c r="G444" s="85"/>
      <c r="H444" s="85"/>
      <c r="I444" s="177"/>
      <c r="J444" s="85"/>
      <c r="K444" s="88">
        <f t="shared" ref="K444" si="128">K445</f>
        <v>1017.8</v>
      </c>
      <c r="L444" s="85">
        <f t="shared" si="42"/>
        <v>1017.8</v>
      </c>
      <c r="M444" s="20"/>
      <c r="N444" s="106"/>
      <c r="O444" s="20"/>
    </row>
    <row r="445" spans="1:15" s="107" customFormat="1" outlineLevel="2" x14ac:dyDescent="0.25">
      <c r="A445" s="216" t="s">
        <v>548</v>
      </c>
      <c r="B445" s="42" t="s">
        <v>17</v>
      </c>
      <c r="C445" s="42" t="s">
        <v>147</v>
      </c>
      <c r="D445" s="182" t="s">
        <v>951</v>
      </c>
      <c r="E445" s="176" t="s">
        <v>44</v>
      </c>
      <c r="F445" s="97"/>
      <c r="G445" s="85"/>
      <c r="H445" s="85"/>
      <c r="I445" s="177"/>
      <c r="J445" s="85"/>
      <c r="K445" s="178">
        <v>1017.8</v>
      </c>
      <c r="L445" s="85">
        <f t="shared" si="42"/>
        <v>1017.8</v>
      </c>
      <c r="M445" s="20"/>
      <c r="N445" s="106">
        <v>1017.8</v>
      </c>
      <c r="O445" s="305">
        <f>L445+N445</f>
        <v>2035.6</v>
      </c>
    </row>
    <row r="446" spans="1:15" s="107" customFormat="1" outlineLevel="2" x14ac:dyDescent="0.25">
      <c r="A446" s="225" t="s">
        <v>1047</v>
      </c>
      <c r="B446" s="39" t="s">
        <v>17</v>
      </c>
      <c r="C446" s="39" t="s">
        <v>147</v>
      </c>
      <c r="D446" s="201" t="s">
        <v>952</v>
      </c>
      <c r="E446" s="176"/>
      <c r="F446" s="97"/>
      <c r="G446" s="85"/>
      <c r="H446" s="85"/>
      <c r="I446" s="177"/>
      <c r="J446" s="85"/>
      <c r="K446" s="88">
        <f t="shared" ref="K446" si="129">K447</f>
        <v>454.8</v>
      </c>
      <c r="L446" s="85">
        <f t="shared" si="42"/>
        <v>454.8</v>
      </c>
      <c r="M446" s="20"/>
      <c r="N446" s="106"/>
      <c r="O446" s="20"/>
    </row>
    <row r="447" spans="1:15" s="107" customFormat="1" outlineLevel="2" x14ac:dyDescent="0.25">
      <c r="A447" s="216" t="s">
        <v>548</v>
      </c>
      <c r="B447" s="42" t="s">
        <v>17</v>
      </c>
      <c r="C447" s="42" t="s">
        <v>147</v>
      </c>
      <c r="D447" s="182" t="s">
        <v>952</v>
      </c>
      <c r="E447" s="176" t="s">
        <v>44</v>
      </c>
      <c r="F447" s="97"/>
      <c r="G447" s="85"/>
      <c r="H447" s="85"/>
      <c r="I447" s="177"/>
      <c r="J447" s="85"/>
      <c r="K447" s="178">
        <v>454.8</v>
      </c>
      <c r="L447" s="85">
        <f t="shared" si="42"/>
        <v>454.8</v>
      </c>
      <c r="M447" s="20"/>
      <c r="N447" s="106">
        <v>454.8</v>
      </c>
      <c r="O447" s="305">
        <f>L447+N447</f>
        <v>909.6</v>
      </c>
    </row>
    <row r="448" spans="1:15" s="107" customFormat="1" ht="60.75" customHeight="1" outlineLevel="2" x14ac:dyDescent="0.25">
      <c r="A448" s="253" t="s">
        <v>1048</v>
      </c>
      <c r="B448" s="39" t="s">
        <v>17</v>
      </c>
      <c r="C448" s="39" t="s">
        <v>147</v>
      </c>
      <c r="D448" s="201" t="s">
        <v>953</v>
      </c>
      <c r="E448" s="176"/>
      <c r="F448" s="97"/>
      <c r="G448" s="85"/>
      <c r="H448" s="85"/>
      <c r="I448" s="177"/>
      <c r="J448" s="85"/>
      <c r="K448" s="88">
        <f t="shared" ref="K448" si="130">K449</f>
        <v>12000</v>
      </c>
      <c r="L448" s="85">
        <f t="shared" si="42"/>
        <v>12000</v>
      </c>
      <c r="M448" s="20"/>
      <c r="N448" s="106"/>
      <c r="O448" s="20"/>
    </row>
    <row r="449" spans="1:15" s="107" customFormat="1" ht="15.75" customHeight="1" outlineLevel="2" x14ac:dyDescent="0.25">
      <c r="A449" s="216" t="s">
        <v>548</v>
      </c>
      <c r="B449" s="42" t="s">
        <v>17</v>
      </c>
      <c r="C449" s="42" t="s">
        <v>147</v>
      </c>
      <c r="D449" s="182" t="s">
        <v>953</v>
      </c>
      <c r="E449" s="176" t="s">
        <v>44</v>
      </c>
      <c r="F449" s="97"/>
      <c r="G449" s="85"/>
      <c r="H449" s="85"/>
      <c r="I449" s="177"/>
      <c r="J449" s="85"/>
      <c r="K449" s="178">
        <v>12000</v>
      </c>
      <c r="L449" s="85">
        <f t="shared" si="42"/>
        <v>12000</v>
      </c>
      <c r="M449" s="20"/>
      <c r="N449" s="106">
        <v>12000</v>
      </c>
      <c r="O449" s="305">
        <f>L449+N449</f>
        <v>24000</v>
      </c>
    </row>
    <row r="450" spans="1:15" s="107" customFormat="1" ht="18.75" customHeight="1" outlineLevel="2" x14ac:dyDescent="0.25">
      <c r="A450" s="253" t="s">
        <v>1049</v>
      </c>
      <c r="B450" s="39" t="s">
        <v>17</v>
      </c>
      <c r="C450" s="39" t="s">
        <v>147</v>
      </c>
      <c r="D450" s="201" t="s">
        <v>954</v>
      </c>
      <c r="E450" s="176"/>
      <c r="F450" s="97"/>
      <c r="G450" s="85"/>
      <c r="H450" s="85"/>
      <c r="I450" s="177"/>
      <c r="J450" s="85"/>
      <c r="K450" s="88">
        <f t="shared" ref="K450" si="131">K451</f>
        <v>1200</v>
      </c>
      <c r="L450" s="85">
        <f t="shared" si="42"/>
        <v>1200</v>
      </c>
      <c r="M450" s="20"/>
      <c r="N450" s="106"/>
      <c r="O450" s="20"/>
    </row>
    <row r="451" spans="1:15" s="107" customFormat="1" ht="18.75" customHeight="1" outlineLevel="2" x14ac:dyDescent="0.25">
      <c r="A451" s="216" t="s">
        <v>548</v>
      </c>
      <c r="B451" s="42" t="s">
        <v>17</v>
      </c>
      <c r="C451" s="42" t="s">
        <v>147</v>
      </c>
      <c r="D451" s="182" t="s">
        <v>954</v>
      </c>
      <c r="E451" s="176" t="s">
        <v>44</v>
      </c>
      <c r="F451" s="97"/>
      <c r="G451" s="85"/>
      <c r="H451" s="85"/>
      <c r="I451" s="177"/>
      <c r="J451" s="85"/>
      <c r="K451" s="178">
        <v>1200</v>
      </c>
      <c r="L451" s="85">
        <f t="shared" si="42"/>
        <v>1200</v>
      </c>
      <c r="M451" s="20"/>
      <c r="N451" s="106">
        <v>1200</v>
      </c>
      <c r="O451" s="305">
        <f>L451+N451</f>
        <v>2400</v>
      </c>
    </row>
    <row r="452" spans="1:15" s="107" customFormat="1" outlineLevel="2" x14ac:dyDescent="0.25">
      <c r="A452" s="225" t="s">
        <v>1050</v>
      </c>
      <c r="B452" s="39" t="s">
        <v>17</v>
      </c>
      <c r="C452" s="39" t="s">
        <v>147</v>
      </c>
      <c r="D452" s="201" t="s">
        <v>955</v>
      </c>
      <c r="E452" s="176"/>
      <c r="F452" s="97"/>
      <c r="G452" s="85"/>
      <c r="H452" s="85"/>
      <c r="I452" s="177"/>
      <c r="J452" s="85"/>
      <c r="K452" s="88">
        <f t="shared" ref="K452" si="132">K453</f>
        <v>470.4</v>
      </c>
      <c r="L452" s="85">
        <f t="shared" si="42"/>
        <v>470.4</v>
      </c>
      <c r="M452" s="20"/>
      <c r="N452" s="106"/>
      <c r="O452" s="20"/>
    </row>
    <row r="453" spans="1:15" s="107" customFormat="1" outlineLevel="2" x14ac:dyDescent="0.25">
      <c r="A453" s="216" t="s">
        <v>548</v>
      </c>
      <c r="B453" s="42" t="s">
        <v>17</v>
      </c>
      <c r="C453" s="42" t="s">
        <v>147</v>
      </c>
      <c r="D453" s="182" t="s">
        <v>955</v>
      </c>
      <c r="E453" s="176" t="s">
        <v>44</v>
      </c>
      <c r="F453" s="97"/>
      <c r="G453" s="85"/>
      <c r="H453" s="85"/>
      <c r="I453" s="177"/>
      <c r="J453" s="85"/>
      <c r="K453" s="178">
        <v>470.4</v>
      </c>
      <c r="L453" s="85">
        <f t="shared" si="42"/>
        <v>470.4</v>
      </c>
      <c r="M453" s="20"/>
      <c r="N453" s="106">
        <v>470.4</v>
      </c>
      <c r="O453" s="305">
        <f>L453+N453</f>
        <v>940.8</v>
      </c>
    </row>
    <row r="454" spans="1:15" s="107" customFormat="1" ht="25.5" outlineLevel="2" x14ac:dyDescent="0.25">
      <c r="A454" s="253" t="s">
        <v>1051</v>
      </c>
      <c r="B454" s="39" t="s">
        <v>17</v>
      </c>
      <c r="C454" s="39" t="s">
        <v>147</v>
      </c>
      <c r="D454" s="201" t="s">
        <v>956</v>
      </c>
      <c r="E454" s="176"/>
      <c r="F454" s="97"/>
      <c r="G454" s="85"/>
      <c r="H454" s="85"/>
      <c r="I454" s="177"/>
      <c r="J454" s="85"/>
      <c r="K454" s="88">
        <f t="shared" ref="K454" si="133">K455</f>
        <v>435.1</v>
      </c>
      <c r="L454" s="85">
        <f t="shared" si="42"/>
        <v>435.1</v>
      </c>
      <c r="M454" s="20"/>
      <c r="N454" s="106"/>
      <c r="O454" s="20"/>
    </row>
    <row r="455" spans="1:15" s="107" customFormat="1" outlineLevel="2" x14ac:dyDescent="0.25">
      <c r="A455" s="216" t="s">
        <v>548</v>
      </c>
      <c r="B455" s="42" t="s">
        <v>17</v>
      </c>
      <c r="C455" s="42" t="s">
        <v>147</v>
      </c>
      <c r="D455" s="182" t="s">
        <v>956</v>
      </c>
      <c r="E455" s="176" t="s">
        <v>44</v>
      </c>
      <c r="F455" s="97"/>
      <c r="G455" s="85"/>
      <c r="H455" s="85"/>
      <c r="I455" s="177"/>
      <c r="J455" s="85"/>
      <c r="K455" s="178">
        <v>435.1</v>
      </c>
      <c r="L455" s="85">
        <f t="shared" si="42"/>
        <v>435.1</v>
      </c>
      <c r="M455" s="20"/>
      <c r="N455" s="106">
        <v>435.1</v>
      </c>
      <c r="O455" s="305">
        <f>L455+N455</f>
        <v>870.2</v>
      </c>
    </row>
    <row r="456" spans="1:15" s="107" customFormat="1" outlineLevel="2" x14ac:dyDescent="0.25">
      <c r="A456" s="253" t="s">
        <v>1052</v>
      </c>
      <c r="B456" s="39" t="s">
        <v>17</v>
      </c>
      <c r="C456" s="39" t="s">
        <v>147</v>
      </c>
      <c r="D456" s="201" t="s">
        <v>957</v>
      </c>
      <c r="E456" s="176"/>
      <c r="F456" s="97"/>
      <c r="G456" s="85"/>
      <c r="H456" s="85"/>
      <c r="I456" s="177"/>
      <c r="J456" s="85"/>
      <c r="K456" s="88">
        <f t="shared" ref="K456" si="134">K457</f>
        <v>456</v>
      </c>
      <c r="L456" s="85">
        <f t="shared" si="42"/>
        <v>456</v>
      </c>
      <c r="M456" s="20"/>
      <c r="N456" s="106"/>
      <c r="O456" s="20"/>
    </row>
    <row r="457" spans="1:15" s="107" customFormat="1" outlineLevel="2" x14ac:dyDescent="0.25">
      <c r="A457" s="216" t="s">
        <v>548</v>
      </c>
      <c r="B457" s="42" t="s">
        <v>17</v>
      </c>
      <c r="C457" s="42" t="s">
        <v>147</v>
      </c>
      <c r="D457" s="182" t="s">
        <v>957</v>
      </c>
      <c r="E457" s="176" t="s">
        <v>44</v>
      </c>
      <c r="F457" s="97"/>
      <c r="G457" s="85"/>
      <c r="H457" s="85"/>
      <c r="I457" s="177"/>
      <c r="J457" s="85"/>
      <c r="K457" s="178">
        <v>456</v>
      </c>
      <c r="L457" s="85">
        <f t="shared" si="42"/>
        <v>456</v>
      </c>
      <c r="M457" s="20"/>
      <c r="N457" s="106">
        <v>456</v>
      </c>
      <c r="O457" s="305">
        <f>L457+N457</f>
        <v>912</v>
      </c>
    </row>
    <row r="458" spans="1:15" s="107" customFormat="1" ht="38.25" outlineLevel="2" x14ac:dyDescent="0.25">
      <c r="A458" s="225" t="s">
        <v>999</v>
      </c>
      <c r="B458" s="39" t="s">
        <v>17</v>
      </c>
      <c r="C458" s="39" t="s">
        <v>147</v>
      </c>
      <c r="D458" s="201" t="s">
        <v>903</v>
      </c>
      <c r="E458" s="176"/>
      <c r="F458" s="97"/>
      <c r="G458" s="85"/>
      <c r="H458" s="85"/>
      <c r="I458" s="177"/>
      <c r="J458" s="85"/>
      <c r="K458" s="88">
        <f t="shared" ref="K458" si="135">K459</f>
        <v>864</v>
      </c>
      <c r="L458" s="85">
        <f t="shared" si="42"/>
        <v>864</v>
      </c>
      <c r="M458" s="20"/>
      <c r="N458" s="106"/>
      <c r="O458" s="20"/>
    </row>
    <row r="459" spans="1:15" s="107" customFormat="1" outlineLevel="2" x14ac:dyDescent="0.25">
      <c r="A459" s="216" t="s">
        <v>548</v>
      </c>
      <c r="B459" s="42" t="s">
        <v>17</v>
      </c>
      <c r="C459" s="42" t="s">
        <v>147</v>
      </c>
      <c r="D459" s="182" t="s">
        <v>903</v>
      </c>
      <c r="E459" s="176" t="s">
        <v>44</v>
      </c>
      <c r="F459" s="97"/>
      <c r="G459" s="85"/>
      <c r="H459" s="85"/>
      <c r="I459" s="177"/>
      <c r="J459" s="85"/>
      <c r="K459" s="178">
        <v>864</v>
      </c>
      <c r="L459" s="85">
        <f t="shared" ref="L459:L465" si="136">J459+K459</f>
        <v>864</v>
      </c>
      <c r="M459" s="20"/>
      <c r="N459" s="106">
        <v>864</v>
      </c>
      <c r="O459" s="305">
        <f>L459+N459</f>
        <v>1728</v>
      </c>
    </row>
    <row r="460" spans="1:15" s="107" customFormat="1" ht="28.5" customHeight="1" outlineLevel="2" x14ac:dyDescent="0.25">
      <c r="A460" s="225" t="s">
        <v>1000</v>
      </c>
      <c r="B460" s="39" t="s">
        <v>17</v>
      </c>
      <c r="C460" s="39" t="s">
        <v>147</v>
      </c>
      <c r="D460" s="201" t="s">
        <v>904</v>
      </c>
      <c r="E460" s="176"/>
      <c r="F460" s="97"/>
      <c r="G460" s="85"/>
      <c r="H460" s="85"/>
      <c r="I460" s="177"/>
      <c r="J460" s="85"/>
      <c r="K460" s="88">
        <f t="shared" ref="K460" si="137">K461</f>
        <v>442</v>
      </c>
      <c r="L460" s="85">
        <f t="shared" si="136"/>
        <v>442</v>
      </c>
      <c r="M460" s="20"/>
      <c r="N460" s="106"/>
      <c r="O460" s="20"/>
    </row>
    <row r="461" spans="1:15" s="107" customFormat="1" outlineLevel="2" x14ac:dyDescent="0.25">
      <c r="A461" s="216" t="s">
        <v>548</v>
      </c>
      <c r="B461" s="42" t="s">
        <v>17</v>
      </c>
      <c r="C461" s="42" t="s">
        <v>147</v>
      </c>
      <c r="D461" s="182" t="s">
        <v>904</v>
      </c>
      <c r="E461" s="176" t="s">
        <v>44</v>
      </c>
      <c r="F461" s="97"/>
      <c r="G461" s="85"/>
      <c r="H461" s="85"/>
      <c r="I461" s="177"/>
      <c r="J461" s="85"/>
      <c r="K461" s="178">
        <v>442</v>
      </c>
      <c r="L461" s="85">
        <f t="shared" si="136"/>
        <v>442</v>
      </c>
      <c r="M461" s="20"/>
      <c r="N461" s="106">
        <v>442</v>
      </c>
      <c r="O461" s="305">
        <f>L461+N461</f>
        <v>884</v>
      </c>
    </row>
    <row r="462" spans="1:15" s="107" customFormat="1" ht="25.5" outlineLevel="2" x14ac:dyDescent="0.25">
      <c r="A462" s="193" t="s">
        <v>1015</v>
      </c>
      <c r="B462" s="39" t="s">
        <v>17</v>
      </c>
      <c r="C462" s="39" t="s">
        <v>147</v>
      </c>
      <c r="D462" s="201" t="s">
        <v>919</v>
      </c>
      <c r="E462" s="176"/>
      <c r="F462" s="97"/>
      <c r="G462" s="85"/>
      <c r="H462" s="85"/>
      <c r="I462" s="177"/>
      <c r="J462" s="85"/>
      <c r="K462" s="88">
        <f t="shared" ref="K462" si="138">K463</f>
        <v>1226.8</v>
      </c>
      <c r="L462" s="85">
        <f t="shared" si="136"/>
        <v>1226.8</v>
      </c>
      <c r="M462" s="20"/>
      <c r="N462" s="106"/>
      <c r="O462" s="20"/>
    </row>
    <row r="463" spans="1:15" s="107" customFormat="1" outlineLevel="2" x14ac:dyDescent="0.25">
      <c r="A463" s="216" t="s">
        <v>548</v>
      </c>
      <c r="B463" s="42" t="s">
        <v>17</v>
      </c>
      <c r="C463" s="42" t="s">
        <v>147</v>
      </c>
      <c r="D463" s="182" t="s">
        <v>919</v>
      </c>
      <c r="E463" s="176" t="s">
        <v>44</v>
      </c>
      <c r="F463" s="97"/>
      <c r="G463" s="85"/>
      <c r="H463" s="85"/>
      <c r="I463" s="177"/>
      <c r="J463" s="85"/>
      <c r="K463" s="178">
        <v>1226.8</v>
      </c>
      <c r="L463" s="85">
        <f t="shared" si="136"/>
        <v>1226.8</v>
      </c>
      <c r="M463" s="20"/>
      <c r="N463" s="106">
        <v>1226.8</v>
      </c>
      <c r="O463" s="305">
        <f>L463+N463</f>
        <v>2453.6</v>
      </c>
    </row>
    <row r="464" spans="1:15" s="107" customFormat="1" ht="25.5" outlineLevel="2" x14ac:dyDescent="0.25">
      <c r="A464" s="193" t="s">
        <v>1019</v>
      </c>
      <c r="B464" s="39" t="s">
        <v>17</v>
      </c>
      <c r="C464" s="39" t="s">
        <v>147</v>
      </c>
      <c r="D464" s="201" t="s">
        <v>923</v>
      </c>
      <c r="E464" s="176"/>
      <c r="F464" s="97"/>
      <c r="G464" s="85"/>
      <c r="H464" s="85"/>
      <c r="I464" s="177"/>
      <c r="J464" s="85"/>
      <c r="K464" s="88">
        <f>K465</f>
        <v>2643.3</v>
      </c>
      <c r="L464" s="85">
        <f t="shared" si="136"/>
        <v>2643.3</v>
      </c>
      <c r="M464" s="20"/>
      <c r="N464" s="106"/>
      <c r="O464" s="20"/>
    </row>
    <row r="465" spans="1:15" s="107" customFormat="1" outlineLevel="2" x14ac:dyDescent="0.25">
      <c r="A465" s="216" t="s">
        <v>548</v>
      </c>
      <c r="B465" s="42" t="s">
        <v>17</v>
      </c>
      <c r="C465" s="42" t="s">
        <v>147</v>
      </c>
      <c r="D465" s="182" t="s">
        <v>923</v>
      </c>
      <c r="E465" s="176" t="s">
        <v>44</v>
      </c>
      <c r="F465" s="97"/>
      <c r="G465" s="85"/>
      <c r="H465" s="85"/>
      <c r="I465" s="177"/>
      <c r="J465" s="85"/>
      <c r="K465" s="178">
        <v>2643.3</v>
      </c>
      <c r="L465" s="85">
        <f t="shared" si="136"/>
        <v>2643.3</v>
      </c>
      <c r="M465" s="20"/>
      <c r="N465" s="106">
        <v>2643.3</v>
      </c>
      <c r="O465" s="305">
        <f>L465+N465</f>
        <v>5286.6</v>
      </c>
    </row>
    <row r="466" spans="1:15" ht="25.5" outlineLevel="3" x14ac:dyDescent="0.25">
      <c r="A466" s="244" t="s">
        <v>77</v>
      </c>
      <c r="B466" s="53" t="s">
        <v>17</v>
      </c>
      <c r="C466" s="53" t="s">
        <v>147</v>
      </c>
      <c r="D466" s="179" t="s">
        <v>78</v>
      </c>
      <c r="E466" s="53"/>
      <c r="F466" s="86">
        <v>134881.29999999999</v>
      </c>
      <c r="G466" s="23">
        <f>G467</f>
        <v>0</v>
      </c>
      <c r="H466" s="80">
        <f t="shared" si="39"/>
        <v>134881.29999999999</v>
      </c>
      <c r="I466" s="23">
        <f>I467</f>
        <v>15743.9</v>
      </c>
      <c r="J466" s="80">
        <f t="shared" si="40"/>
        <v>150625.19999999998</v>
      </c>
      <c r="K466" s="88">
        <f>K467</f>
        <v>21.399999999998499</v>
      </c>
      <c r="L466" s="23">
        <f t="shared" si="42"/>
        <v>150646.59999999998</v>
      </c>
      <c r="M466" s="1"/>
      <c r="N466" s="1"/>
      <c r="O466" s="1"/>
    </row>
    <row r="467" spans="1:15" ht="25.5" outlineLevel="4" x14ac:dyDescent="0.25">
      <c r="A467" s="244" t="s">
        <v>148</v>
      </c>
      <c r="B467" s="53" t="s">
        <v>17</v>
      </c>
      <c r="C467" s="53" t="s">
        <v>147</v>
      </c>
      <c r="D467" s="115" t="s">
        <v>149</v>
      </c>
      <c r="E467" s="41"/>
      <c r="F467" s="87">
        <v>134881.29999999999</v>
      </c>
      <c r="G467" s="88">
        <f>G468</f>
        <v>0</v>
      </c>
      <c r="H467" s="98">
        <f t="shared" si="39"/>
        <v>134881.29999999999</v>
      </c>
      <c r="I467" s="88">
        <f>I468</f>
        <v>15743.9</v>
      </c>
      <c r="J467" s="98">
        <f t="shared" si="40"/>
        <v>150625.19999999998</v>
      </c>
      <c r="K467" s="23">
        <f>K468</f>
        <v>21.399999999998499</v>
      </c>
      <c r="L467" s="23">
        <f t="shared" si="42"/>
        <v>150646.59999999998</v>
      </c>
      <c r="M467" s="1"/>
      <c r="N467" s="1"/>
      <c r="O467" s="1"/>
    </row>
    <row r="468" spans="1:15" ht="25.5" outlineLevel="4" x14ac:dyDescent="0.25">
      <c r="A468" s="222" t="s">
        <v>667</v>
      </c>
      <c r="B468" s="38" t="s">
        <v>17</v>
      </c>
      <c r="C468" s="53" t="s">
        <v>147</v>
      </c>
      <c r="D468" s="180" t="s">
        <v>668</v>
      </c>
      <c r="E468" s="36"/>
      <c r="F468" s="79">
        <v>134881.29999999999</v>
      </c>
      <c r="G468" s="23">
        <f>G475+G477+G479+G481</f>
        <v>0</v>
      </c>
      <c r="H468" s="80">
        <f t="shared" si="39"/>
        <v>134881.29999999999</v>
      </c>
      <c r="I468" s="23">
        <f>I475+I477+I479+I481</f>
        <v>15743.9</v>
      </c>
      <c r="J468" s="80">
        <f t="shared" si="40"/>
        <v>150625.19999999998</v>
      </c>
      <c r="K468" s="23">
        <f>K475+K477+K479+K481+K469+K471+K473</f>
        <v>21.399999999998499</v>
      </c>
      <c r="L468" s="23">
        <f t="shared" si="42"/>
        <v>150646.59999999998</v>
      </c>
      <c r="M468" s="1"/>
      <c r="N468" s="1"/>
      <c r="O468" s="1"/>
    </row>
    <row r="469" spans="1:15" ht="26.25" customHeight="1" outlineLevel="4" x14ac:dyDescent="0.25">
      <c r="A469" s="222" t="s">
        <v>769</v>
      </c>
      <c r="B469" s="53" t="s">
        <v>17</v>
      </c>
      <c r="C469" s="53" t="s">
        <v>147</v>
      </c>
      <c r="D469" s="115">
        <v>1120260090</v>
      </c>
      <c r="E469" s="140"/>
      <c r="F469" s="79"/>
      <c r="G469" s="23"/>
      <c r="H469" s="80"/>
      <c r="I469" s="23"/>
      <c r="J469" s="80"/>
      <c r="K469" s="23">
        <f>K470</f>
        <v>87.9</v>
      </c>
      <c r="L469" s="23">
        <f t="shared" ref="L469:L474" si="139">J469+K469</f>
        <v>87.9</v>
      </c>
      <c r="M469" s="1"/>
      <c r="N469" s="1"/>
      <c r="O469" s="1"/>
    </row>
    <row r="470" spans="1:15" outlineLevel="4" x14ac:dyDescent="0.25">
      <c r="A470" s="216" t="s">
        <v>548</v>
      </c>
      <c r="B470" s="40" t="s">
        <v>17</v>
      </c>
      <c r="C470" s="40" t="s">
        <v>147</v>
      </c>
      <c r="D470" s="133">
        <v>1120260090</v>
      </c>
      <c r="E470" s="37" t="s">
        <v>44</v>
      </c>
      <c r="F470" s="79"/>
      <c r="G470" s="23"/>
      <c r="H470" s="80"/>
      <c r="I470" s="23"/>
      <c r="J470" s="80"/>
      <c r="K470" s="26">
        <v>87.9</v>
      </c>
      <c r="L470" s="23">
        <f t="shared" si="139"/>
        <v>87.9</v>
      </c>
      <c r="M470" s="1"/>
      <c r="N470" s="1">
        <f>71.9+16</f>
        <v>87.9</v>
      </c>
      <c r="O470" s="305">
        <f>L470+N470</f>
        <v>175.8</v>
      </c>
    </row>
    <row r="471" spans="1:15" ht="29.25" customHeight="1" outlineLevel="4" x14ac:dyDescent="0.25">
      <c r="A471" s="222" t="s">
        <v>861</v>
      </c>
      <c r="B471" s="53" t="s">
        <v>17</v>
      </c>
      <c r="C471" s="53" t="s">
        <v>147</v>
      </c>
      <c r="D471" s="115">
        <v>1120260160</v>
      </c>
      <c r="E471" s="140"/>
      <c r="F471" s="79"/>
      <c r="G471" s="23"/>
      <c r="H471" s="80"/>
      <c r="I471" s="23"/>
      <c r="J471" s="80"/>
      <c r="K471" s="23">
        <f>K472</f>
        <v>319.39999999999998</v>
      </c>
      <c r="L471" s="23">
        <f t="shared" si="139"/>
        <v>319.39999999999998</v>
      </c>
      <c r="M471" s="1"/>
      <c r="N471" s="1"/>
      <c r="O471" s="1"/>
    </row>
    <row r="472" spans="1:15" outlineLevel="4" x14ac:dyDescent="0.25">
      <c r="A472" s="216" t="s">
        <v>548</v>
      </c>
      <c r="B472" s="40" t="s">
        <v>17</v>
      </c>
      <c r="C472" s="40" t="s">
        <v>147</v>
      </c>
      <c r="D472" s="133">
        <v>1120260160</v>
      </c>
      <c r="E472" s="37" t="s">
        <v>44</v>
      </c>
      <c r="F472" s="79"/>
      <c r="G472" s="23"/>
      <c r="H472" s="80"/>
      <c r="I472" s="23"/>
      <c r="J472" s="80"/>
      <c r="K472" s="26">
        <v>319.39999999999998</v>
      </c>
      <c r="L472" s="23">
        <f t="shared" si="139"/>
        <v>319.39999999999998</v>
      </c>
      <c r="M472" s="1"/>
      <c r="N472" s="1">
        <v>319.39999999999998</v>
      </c>
      <c r="O472" s="305">
        <f>L472+N472</f>
        <v>638.79999999999995</v>
      </c>
    </row>
    <row r="473" spans="1:15" outlineLevel="4" x14ac:dyDescent="0.25">
      <c r="A473" s="222" t="s">
        <v>632</v>
      </c>
      <c r="B473" s="53" t="s">
        <v>17</v>
      </c>
      <c r="C473" s="53" t="s">
        <v>147</v>
      </c>
      <c r="D473" s="140">
        <v>1120260170</v>
      </c>
      <c r="E473" s="37"/>
      <c r="F473" s="79"/>
      <c r="G473" s="23"/>
      <c r="H473" s="80"/>
      <c r="I473" s="23"/>
      <c r="J473" s="80"/>
      <c r="K473" s="23">
        <f>K474</f>
        <v>10</v>
      </c>
      <c r="L473" s="23">
        <f t="shared" si="139"/>
        <v>10</v>
      </c>
      <c r="M473" s="1"/>
      <c r="N473" s="1"/>
    </row>
    <row r="474" spans="1:15" outlineLevel="4" x14ac:dyDescent="0.25">
      <c r="A474" s="216" t="s">
        <v>548</v>
      </c>
      <c r="B474" s="40" t="s">
        <v>17</v>
      </c>
      <c r="C474" s="40" t="s">
        <v>147</v>
      </c>
      <c r="D474" s="133">
        <v>1120260170</v>
      </c>
      <c r="E474" s="37" t="s">
        <v>44</v>
      </c>
      <c r="F474" s="79"/>
      <c r="G474" s="23"/>
      <c r="H474" s="80"/>
      <c r="I474" s="23"/>
      <c r="J474" s="80"/>
      <c r="K474" s="26">
        <v>10</v>
      </c>
      <c r="L474" s="23">
        <f t="shared" si="139"/>
        <v>10</v>
      </c>
      <c r="M474" s="1"/>
      <c r="N474" s="1">
        <v>10</v>
      </c>
      <c r="O474" s="305">
        <f>L474+N474</f>
        <v>20</v>
      </c>
    </row>
    <row r="475" spans="1:15" ht="25.5" outlineLevel="6" x14ac:dyDescent="0.25">
      <c r="A475" s="244" t="s">
        <v>81</v>
      </c>
      <c r="B475" s="53" t="s">
        <v>17</v>
      </c>
      <c r="C475" s="53" t="s">
        <v>147</v>
      </c>
      <c r="D475" s="115" t="s">
        <v>150</v>
      </c>
      <c r="E475" s="36"/>
      <c r="F475" s="79">
        <v>1500</v>
      </c>
      <c r="G475" s="23">
        <f>G476</f>
        <v>0</v>
      </c>
      <c r="H475" s="80">
        <f t="shared" si="39"/>
        <v>1500</v>
      </c>
      <c r="I475" s="23">
        <f>I476</f>
        <v>0</v>
      </c>
      <c r="J475" s="80">
        <f t="shared" si="40"/>
        <v>1500</v>
      </c>
      <c r="K475" s="23">
        <f>K476</f>
        <v>0</v>
      </c>
      <c r="L475" s="23">
        <f t="shared" si="42"/>
        <v>1500</v>
      </c>
      <c r="M475" s="1"/>
      <c r="N475" s="1"/>
      <c r="O475" s="1"/>
    </row>
    <row r="476" spans="1:15" outlineLevel="7" x14ac:dyDescent="0.25">
      <c r="A476" s="216" t="s">
        <v>548</v>
      </c>
      <c r="B476" s="40" t="s">
        <v>17</v>
      </c>
      <c r="C476" s="40" t="s">
        <v>147</v>
      </c>
      <c r="D476" s="133" t="s">
        <v>150</v>
      </c>
      <c r="E476" s="37" t="s">
        <v>44</v>
      </c>
      <c r="F476" s="79">
        <v>1500</v>
      </c>
      <c r="G476" s="26"/>
      <c r="H476" s="80">
        <f t="shared" si="39"/>
        <v>1500</v>
      </c>
      <c r="I476" s="26"/>
      <c r="J476" s="80">
        <f t="shared" si="40"/>
        <v>1500</v>
      </c>
      <c r="K476" s="26"/>
      <c r="L476" s="23">
        <f t="shared" si="42"/>
        <v>1500</v>
      </c>
      <c r="O476" s="305">
        <f>L476+N476</f>
        <v>1500</v>
      </c>
    </row>
    <row r="477" spans="1:15" ht="51" outlineLevel="6" x14ac:dyDescent="0.25">
      <c r="A477" s="244" t="s">
        <v>83</v>
      </c>
      <c r="B477" s="53" t="s">
        <v>17</v>
      </c>
      <c r="C477" s="53" t="s">
        <v>147</v>
      </c>
      <c r="D477" s="140" t="s">
        <v>151</v>
      </c>
      <c r="E477" s="36"/>
      <c r="F477" s="79">
        <v>540</v>
      </c>
      <c r="G477" s="23">
        <f>G478</f>
        <v>0</v>
      </c>
      <c r="H477" s="80">
        <f t="shared" si="39"/>
        <v>540</v>
      </c>
      <c r="I477" s="23">
        <f>I478</f>
        <v>0</v>
      </c>
      <c r="J477" s="80">
        <f t="shared" si="40"/>
        <v>540</v>
      </c>
      <c r="K477" s="23">
        <f>K478</f>
        <v>-50</v>
      </c>
      <c r="L477" s="23">
        <f t="shared" si="42"/>
        <v>490</v>
      </c>
      <c r="M477" s="1"/>
      <c r="N477" s="1"/>
      <c r="O477" s="1"/>
    </row>
    <row r="478" spans="1:15" outlineLevel="7" x14ac:dyDescent="0.25">
      <c r="A478" s="216" t="s">
        <v>548</v>
      </c>
      <c r="B478" s="40" t="s">
        <v>17</v>
      </c>
      <c r="C478" s="40" t="s">
        <v>147</v>
      </c>
      <c r="D478" s="133" t="s">
        <v>151</v>
      </c>
      <c r="E478" s="37" t="s">
        <v>44</v>
      </c>
      <c r="F478" s="79">
        <v>540</v>
      </c>
      <c r="G478" s="26"/>
      <c r="H478" s="80">
        <f t="shared" si="39"/>
        <v>540</v>
      </c>
      <c r="I478" s="26"/>
      <c r="J478" s="80">
        <f t="shared" si="40"/>
        <v>540</v>
      </c>
      <c r="K478" s="26">
        <v>-50</v>
      </c>
      <c r="L478" s="23">
        <f t="shared" si="42"/>
        <v>490</v>
      </c>
      <c r="N478" s="20">
        <v>-50</v>
      </c>
      <c r="O478" s="305">
        <f>L478+N478</f>
        <v>440</v>
      </c>
    </row>
    <row r="479" spans="1:15" ht="25.5" outlineLevel="6" x14ac:dyDescent="0.25">
      <c r="A479" s="244" t="s">
        <v>152</v>
      </c>
      <c r="B479" s="53" t="s">
        <v>17</v>
      </c>
      <c r="C479" s="53" t="s">
        <v>147</v>
      </c>
      <c r="D479" s="140" t="s">
        <v>153</v>
      </c>
      <c r="E479" s="36"/>
      <c r="F479" s="79">
        <v>72803.5</v>
      </c>
      <c r="G479" s="23">
        <f>G480</f>
        <v>0</v>
      </c>
      <c r="H479" s="80">
        <f t="shared" si="39"/>
        <v>72803.5</v>
      </c>
      <c r="I479" s="23">
        <f>I480</f>
        <v>6161.9</v>
      </c>
      <c r="J479" s="80">
        <f t="shared" si="40"/>
        <v>78965.399999999994</v>
      </c>
      <c r="K479" s="23">
        <f>K480</f>
        <v>-20145</v>
      </c>
      <c r="L479" s="23">
        <f t="shared" si="42"/>
        <v>58820.399999999994</v>
      </c>
      <c r="M479" s="1"/>
      <c r="N479" s="1"/>
      <c r="O479" s="1"/>
    </row>
    <row r="480" spans="1:15" outlineLevel="7" x14ac:dyDescent="0.25">
      <c r="A480" s="216" t="s">
        <v>548</v>
      </c>
      <c r="B480" s="40" t="s">
        <v>17</v>
      </c>
      <c r="C480" s="40" t="s">
        <v>147</v>
      </c>
      <c r="D480" s="133" t="s">
        <v>153</v>
      </c>
      <c r="E480" s="37" t="s">
        <v>44</v>
      </c>
      <c r="F480" s="79">
        <v>72803.5</v>
      </c>
      <c r="G480" s="26"/>
      <c r="H480" s="80">
        <f t="shared" si="39"/>
        <v>72803.5</v>
      </c>
      <c r="I480" s="83">
        <f>15743.9-9582</f>
        <v>6161.9</v>
      </c>
      <c r="J480" s="80">
        <f t="shared" si="40"/>
        <v>78965.399999999994</v>
      </c>
      <c r="K480" s="26">
        <v>-20145</v>
      </c>
      <c r="L480" s="23">
        <f t="shared" si="42"/>
        <v>58820.399999999994</v>
      </c>
      <c r="N480" s="20">
        <f>-20119-26</f>
        <v>-20145</v>
      </c>
      <c r="O480" s="305">
        <f>L480+N480</f>
        <v>38675.399999999994</v>
      </c>
    </row>
    <row r="481" spans="1:15" ht="25.5" outlineLevel="6" x14ac:dyDescent="0.25">
      <c r="A481" s="244" t="s">
        <v>154</v>
      </c>
      <c r="B481" s="53" t="s">
        <v>17</v>
      </c>
      <c r="C481" s="53" t="s">
        <v>147</v>
      </c>
      <c r="D481" s="140" t="s">
        <v>155</v>
      </c>
      <c r="E481" s="36"/>
      <c r="F481" s="79">
        <v>60037.8</v>
      </c>
      <c r="G481" s="23">
        <f>G482</f>
        <v>0</v>
      </c>
      <c r="H481" s="80">
        <f t="shared" si="39"/>
        <v>60037.8</v>
      </c>
      <c r="I481" s="23">
        <f>I482</f>
        <v>9582</v>
      </c>
      <c r="J481" s="80">
        <f t="shared" si="40"/>
        <v>69619.8</v>
      </c>
      <c r="K481" s="23">
        <f>K482</f>
        <v>19799.099999999999</v>
      </c>
      <c r="L481" s="23">
        <f t="shared" si="42"/>
        <v>89418.9</v>
      </c>
      <c r="M481" s="1"/>
      <c r="N481" s="1"/>
      <c r="O481" s="1"/>
    </row>
    <row r="482" spans="1:15" outlineLevel="7" x14ac:dyDescent="0.25">
      <c r="A482" s="216" t="s">
        <v>548</v>
      </c>
      <c r="B482" s="40" t="s">
        <v>17</v>
      </c>
      <c r="C482" s="40" t="s">
        <v>147</v>
      </c>
      <c r="D482" s="133" t="s">
        <v>155</v>
      </c>
      <c r="E482" s="37" t="s">
        <v>44</v>
      </c>
      <c r="F482" s="79">
        <v>60037.8</v>
      </c>
      <c r="G482" s="26"/>
      <c r="H482" s="80">
        <f t="shared" si="39"/>
        <v>60037.8</v>
      </c>
      <c r="I482" s="111">
        <v>9582</v>
      </c>
      <c r="J482" s="80">
        <f t="shared" si="40"/>
        <v>69619.8</v>
      </c>
      <c r="K482" s="26">
        <v>19799.099999999999</v>
      </c>
      <c r="L482" s="23">
        <f t="shared" si="42"/>
        <v>89418.9</v>
      </c>
      <c r="N482" s="20">
        <v>19799.099999999999</v>
      </c>
      <c r="O482" s="305">
        <f>L482+N482</f>
        <v>109218</v>
      </c>
    </row>
    <row r="483" spans="1:15" outlineLevel="2" x14ac:dyDescent="0.25">
      <c r="A483" s="244" t="s">
        <v>156</v>
      </c>
      <c r="B483" s="53" t="s">
        <v>17</v>
      </c>
      <c r="C483" s="53" t="s">
        <v>157</v>
      </c>
      <c r="D483" s="140"/>
      <c r="E483" s="36"/>
      <c r="F483" s="79">
        <v>3431.1</v>
      </c>
      <c r="G483" s="23">
        <f>G484+G494+G498</f>
        <v>0</v>
      </c>
      <c r="H483" s="80">
        <f t="shared" si="39"/>
        <v>3431.1</v>
      </c>
      <c r="I483" s="23">
        <f>I484+I494+I498</f>
        <v>0</v>
      </c>
      <c r="J483" s="80">
        <f t="shared" si="40"/>
        <v>3431.1</v>
      </c>
      <c r="K483" s="23">
        <f>K484+K494+K498</f>
        <v>-38.6</v>
      </c>
      <c r="L483" s="23">
        <f t="shared" si="42"/>
        <v>3392.5</v>
      </c>
      <c r="M483" s="1"/>
      <c r="N483" s="1"/>
      <c r="O483" s="1"/>
    </row>
    <row r="484" spans="1:15" ht="38.25" outlineLevel="3" x14ac:dyDescent="0.25">
      <c r="A484" s="244" t="s">
        <v>158</v>
      </c>
      <c r="B484" s="53" t="s">
        <v>17</v>
      </c>
      <c r="C484" s="53" t="s">
        <v>157</v>
      </c>
      <c r="D484" s="140" t="s">
        <v>159</v>
      </c>
      <c r="E484" s="36"/>
      <c r="F484" s="79">
        <v>145</v>
      </c>
      <c r="G484" s="23">
        <f>G485+G488+G491</f>
        <v>0</v>
      </c>
      <c r="H484" s="80">
        <f t="shared" si="39"/>
        <v>145</v>
      </c>
      <c r="I484" s="23">
        <f>I485+I488+I491</f>
        <v>0</v>
      </c>
      <c r="J484" s="80">
        <f t="shared" si="40"/>
        <v>145</v>
      </c>
      <c r="K484" s="23">
        <f>K485+K488+K491</f>
        <v>-38.6</v>
      </c>
      <c r="L484" s="23">
        <f t="shared" si="42"/>
        <v>106.4</v>
      </c>
      <c r="M484" s="1"/>
      <c r="N484" s="1"/>
      <c r="O484" s="1"/>
    </row>
    <row r="485" spans="1:15" ht="25.5" outlineLevel="3" x14ac:dyDescent="0.25">
      <c r="A485" s="222" t="s">
        <v>669</v>
      </c>
      <c r="B485" s="38" t="s">
        <v>17</v>
      </c>
      <c r="C485" s="53" t="s">
        <v>157</v>
      </c>
      <c r="D485" s="180" t="s">
        <v>670</v>
      </c>
      <c r="E485" s="36"/>
      <c r="F485" s="79">
        <v>100</v>
      </c>
      <c r="G485" s="23">
        <f>G486</f>
        <v>0</v>
      </c>
      <c r="H485" s="80">
        <f t="shared" si="39"/>
        <v>100</v>
      </c>
      <c r="I485" s="23">
        <f>I486</f>
        <v>0</v>
      </c>
      <c r="J485" s="80">
        <f t="shared" si="40"/>
        <v>100</v>
      </c>
      <c r="K485" s="23">
        <f>K486</f>
        <v>0</v>
      </c>
      <c r="L485" s="23">
        <f t="shared" si="42"/>
        <v>100</v>
      </c>
      <c r="M485" s="1"/>
      <c r="N485" s="1"/>
      <c r="O485" s="1"/>
    </row>
    <row r="486" spans="1:15" ht="25.5" outlineLevel="6" x14ac:dyDescent="0.25">
      <c r="A486" s="244" t="s">
        <v>160</v>
      </c>
      <c r="B486" s="53" t="s">
        <v>17</v>
      </c>
      <c r="C486" s="53" t="s">
        <v>157</v>
      </c>
      <c r="D486" s="140" t="s">
        <v>161</v>
      </c>
      <c r="E486" s="36"/>
      <c r="F486" s="79">
        <v>100</v>
      </c>
      <c r="G486" s="23">
        <f>G487</f>
        <v>0</v>
      </c>
      <c r="H486" s="80">
        <f t="shared" si="39"/>
        <v>100</v>
      </c>
      <c r="I486" s="23">
        <f>I487</f>
        <v>0</v>
      </c>
      <c r="J486" s="80">
        <f t="shared" si="40"/>
        <v>100</v>
      </c>
      <c r="K486" s="23">
        <f>K487</f>
        <v>0</v>
      </c>
      <c r="L486" s="23">
        <f t="shared" si="42"/>
        <v>100</v>
      </c>
      <c r="M486" s="1"/>
      <c r="N486" s="1"/>
      <c r="O486" s="1"/>
    </row>
    <row r="487" spans="1:15" outlineLevel="7" x14ac:dyDescent="0.25">
      <c r="A487" s="216" t="s">
        <v>548</v>
      </c>
      <c r="B487" s="40" t="s">
        <v>17</v>
      </c>
      <c r="C487" s="40" t="s">
        <v>157</v>
      </c>
      <c r="D487" s="133" t="s">
        <v>161</v>
      </c>
      <c r="E487" s="37" t="s">
        <v>44</v>
      </c>
      <c r="F487" s="79">
        <v>100</v>
      </c>
      <c r="G487" s="26"/>
      <c r="H487" s="80">
        <f t="shared" si="39"/>
        <v>100</v>
      </c>
      <c r="I487" s="26"/>
      <c r="J487" s="80">
        <f t="shared" si="40"/>
        <v>100</v>
      </c>
      <c r="K487" s="26"/>
      <c r="L487" s="23">
        <f t="shared" si="42"/>
        <v>100</v>
      </c>
      <c r="O487" s="305">
        <f>L487+N487</f>
        <v>100</v>
      </c>
    </row>
    <row r="488" spans="1:15" ht="38.25" outlineLevel="7" x14ac:dyDescent="0.25">
      <c r="A488" s="222" t="s">
        <v>671</v>
      </c>
      <c r="B488" s="38" t="s">
        <v>17</v>
      </c>
      <c r="C488" s="53" t="s">
        <v>157</v>
      </c>
      <c r="D488" s="180" t="s">
        <v>672</v>
      </c>
      <c r="E488" s="37"/>
      <c r="F488" s="79">
        <v>42</v>
      </c>
      <c r="G488" s="23">
        <f>G489</f>
        <v>0</v>
      </c>
      <c r="H488" s="80">
        <f t="shared" si="39"/>
        <v>42</v>
      </c>
      <c r="I488" s="23">
        <f>I489</f>
        <v>0</v>
      </c>
      <c r="J488" s="80">
        <f t="shared" si="40"/>
        <v>42</v>
      </c>
      <c r="K488" s="23">
        <f>K489</f>
        <v>-38.6</v>
      </c>
      <c r="L488" s="23">
        <f t="shared" si="42"/>
        <v>3.3999999999999986</v>
      </c>
      <c r="M488" s="1"/>
      <c r="N488" s="1"/>
      <c r="O488" s="1"/>
    </row>
    <row r="489" spans="1:15" ht="25.5" outlineLevel="6" x14ac:dyDescent="0.25">
      <c r="A489" s="244" t="s">
        <v>160</v>
      </c>
      <c r="B489" s="53" t="s">
        <v>17</v>
      </c>
      <c r="C489" s="53" t="s">
        <v>157</v>
      </c>
      <c r="D489" s="140" t="s">
        <v>162</v>
      </c>
      <c r="E489" s="36"/>
      <c r="F489" s="79">
        <v>42</v>
      </c>
      <c r="G489" s="23">
        <f>G490</f>
        <v>0</v>
      </c>
      <c r="H489" s="80">
        <f t="shared" si="39"/>
        <v>42</v>
      </c>
      <c r="I489" s="23">
        <f>I490</f>
        <v>0</v>
      </c>
      <c r="J489" s="80">
        <f t="shared" si="40"/>
        <v>42</v>
      </c>
      <c r="K489" s="23">
        <f>K490</f>
        <v>-38.6</v>
      </c>
      <c r="L489" s="23">
        <f t="shared" si="42"/>
        <v>3.3999999999999986</v>
      </c>
      <c r="M489" s="1"/>
      <c r="N489" s="1"/>
      <c r="O489" s="1"/>
    </row>
    <row r="490" spans="1:15" outlineLevel="7" x14ac:dyDescent="0.25">
      <c r="A490" s="216" t="s">
        <v>548</v>
      </c>
      <c r="B490" s="40" t="s">
        <v>17</v>
      </c>
      <c r="C490" s="40" t="s">
        <v>157</v>
      </c>
      <c r="D490" s="133" t="s">
        <v>162</v>
      </c>
      <c r="E490" s="37" t="s">
        <v>44</v>
      </c>
      <c r="F490" s="79">
        <v>42</v>
      </c>
      <c r="G490" s="26"/>
      <c r="H490" s="80">
        <f t="shared" si="39"/>
        <v>42</v>
      </c>
      <c r="I490" s="26"/>
      <c r="J490" s="80">
        <f t="shared" si="40"/>
        <v>42</v>
      </c>
      <c r="K490" s="82">
        <v>-38.6</v>
      </c>
      <c r="L490" s="23">
        <f t="shared" si="42"/>
        <v>3.3999999999999986</v>
      </c>
      <c r="O490" s="305">
        <f>L490+N490</f>
        <v>3.3999999999999986</v>
      </c>
    </row>
    <row r="491" spans="1:15" ht="38.25" outlineLevel="7" x14ac:dyDescent="0.25">
      <c r="A491" s="222" t="s">
        <v>673</v>
      </c>
      <c r="B491" s="38" t="s">
        <v>17</v>
      </c>
      <c r="C491" s="53" t="s">
        <v>157</v>
      </c>
      <c r="D491" s="180" t="s">
        <v>674</v>
      </c>
      <c r="E491" s="37"/>
      <c r="F491" s="79">
        <v>3</v>
      </c>
      <c r="G491" s="23">
        <f>G492</f>
        <v>0</v>
      </c>
      <c r="H491" s="80">
        <f t="shared" si="39"/>
        <v>3</v>
      </c>
      <c r="I491" s="23">
        <f>I492</f>
        <v>0</v>
      </c>
      <c r="J491" s="80">
        <f t="shared" si="40"/>
        <v>3</v>
      </c>
      <c r="K491" s="23">
        <f>K492</f>
        <v>0</v>
      </c>
      <c r="L491" s="23">
        <f t="shared" si="42"/>
        <v>3</v>
      </c>
      <c r="M491" s="1"/>
      <c r="N491" s="1"/>
      <c r="O491" s="1"/>
    </row>
    <row r="492" spans="1:15" ht="25.5" outlineLevel="6" x14ac:dyDescent="0.25">
      <c r="A492" s="244" t="s">
        <v>160</v>
      </c>
      <c r="B492" s="53" t="s">
        <v>17</v>
      </c>
      <c r="C492" s="53" t="s">
        <v>157</v>
      </c>
      <c r="D492" s="140" t="s">
        <v>163</v>
      </c>
      <c r="E492" s="36"/>
      <c r="F492" s="79">
        <v>3</v>
      </c>
      <c r="G492" s="23">
        <f>G493</f>
        <v>0</v>
      </c>
      <c r="H492" s="80">
        <f t="shared" si="39"/>
        <v>3</v>
      </c>
      <c r="I492" s="23">
        <f>I493</f>
        <v>0</v>
      </c>
      <c r="J492" s="80">
        <f t="shared" si="40"/>
        <v>3</v>
      </c>
      <c r="K492" s="23">
        <f>K493</f>
        <v>0</v>
      </c>
      <c r="L492" s="23">
        <f t="shared" si="42"/>
        <v>3</v>
      </c>
      <c r="M492" s="1"/>
      <c r="N492" s="1"/>
      <c r="O492" s="1"/>
    </row>
    <row r="493" spans="1:15" outlineLevel="7" x14ac:dyDescent="0.25">
      <c r="A493" s="216" t="s">
        <v>548</v>
      </c>
      <c r="B493" s="40" t="s">
        <v>17</v>
      </c>
      <c r="C493" s="40" t="s">
        <v>157</v>
      </c>
      <c r="D493" s="133" t="s">
        <v>163</v>
      </c>
      <c r="E493" s="37" t="s">
        <v>44</v>
      </c>
      <c r="F493" s="79">
        <v>3</v>
      </c>
      <c r="G493" s="26"/>
      <c r="H493" s="80">
        <f t="shared" si="39"/>
        <v>3</v>
      </c>
      <c r="I493" s="26"/>
      <c r="J493" s="80">
        <f t="shared" si="40"/>
        <v>3</v>
      </c>
      <c r="K493" s="26"/>
      <c r="L493" s="23">
        <f t="shared" si="42"/>
        <v>3</v>
      </c>
      <c r="O493" s="305">
        <f>L493+N493</f>
        <v>3</v>
      </c>
    </row>
    <row r="494" spans="1:15" ht="25.5" outlineLevel="3" x14ac:dyDescent="0.25">
      <c r="A494" s="244" t="s">
        <v>164</v>
      </c>
      <c r="B494" s="53" t="s">
        <v>17</v>
      </c>
      <c r="C494" s="53" t="s">
        <v>157</v>
      </c>
      <c r="D494" s="140" t="s">
        <v>165</v>
      </c>
      <c r="E494" s="36"/>
      <c r="F494" s="79">
        <v>3166.1</v>
      </c>
      <c r="G494" s="23">
        <f>G495</f>
        <v>0</v>
      </c>
      <c r="H494" s="80">
        <f t="shared" si="39"/>
        <v>3166.1</v>
      </c>
      <c r="I494" s="23">
        <f>I495</f>
        <v>0</v>
      </c>
      <c r="J494" s="80">
        <f t="shared" si="40"/>
        <v>3166.1</v>
      </c>
      <c r="K494" s="23">
        <f>K495</f>
        <v>0</v>
      </c>
      <c r="L494" s="23">
        <f t="shared" si="42"/>
        <v>3166.1</v>
      </c>
      <c r="M494" s="1"/>
      <c r="N494" s="1"/>
      <c r="O494" s="1"/>
    </row>
    <row r="495" spans="1:15" ht="63.75" outlineLevel="3" x14ac:dyDescent="0.25">
      <c r="A495" s="222" t="s">
        <v>675</v>
      </c>
      <c r="B495" s="38" t="s">
        <v>17</v>
      </c>
      <c r="C495" s="53" t="s">
        <v>157</v>
      </c>
      <c r="D495" s="180" t="s">
        <v>676</v>
      </c>
      <c r="E495" s="36"/>
      <c r="F495" s="79">
        <v>3166.1</v>
      </c>
      <c r="G495" s="23">
        <f>G496</f>
        <v>0</v>
      </c>
      <c r="H495" s="80">
        <f t="shared" si="39"/>
        <v>3166.1</v>
      </c>
      <c r="I495" s="23">
        <f>I496</f>
        <v>0</v>
      </c>
      <c r="J495" s="80">
        <f t="shared" si="40"/>
        <v>3166.1</v>
      </c>
      <c r="K495" s="23">
        <f>K496</f>
        <v>0</v>
      </c>
      <c r="L495" s="23">
        <f t="shared" si="42"/>
        <v>3166.1</v>
      </c>
      <c r="M495" s="1"/>
      <c r="N495" s="1"/>
      <c r="O495" s="1"/>
    </row>
    <row r="496" spans="1:15" ht="38.25" outlineLevel="6" x14ac:dyDescent="0.25">
      <c r="A496" s="244" t="s">
        <v>166</v>
      </c>
      <c r="B496" s="53" t="s">
        <v>17</v>
      </c>
      <c r="C496" s="53" t="s">
        <v>157</v>
      </c>
      <c r="D496" s="140" t="s">
        <v>167</v>
      </c>
      <c r="E496" s="36"/>
      <c r="F496" s="79">
        <v>3166.1</v>
      </c>
      <c r="G496" s="23">
        <f>G497</f>
        <v>0</v>
      </c>
      <c r="H496" s="80">
        <f t="shared" si="39"/>
        <v>3166.1</v>
      </c>
      <c r="I496" s="23">
        <f>I497</f>
        <v>0</v>
      </c>
      <c r="J496" s="80">
        <f t="shared" si="40"/>
        <v>3166.1</v>
      </c>
      <c r="K496" s="23">
        <f>K497</f>
        <v>0</v>
      </c>
      <c r="L496" s="23">
        <f t="shared" si="42"/>
        <v>3166.1</v>
      </c>
      <c r="M496" s="1"/>
      <c r="N496" s="1"/>
      <c r="O496" s="1"/>
    </row>
    <row r="497" spans="1:15" outlineLevel="7" x14ac:dyDescent="0.25">
      <c r="A497" s="216" t="s">
        <v>548</v>
      </c>
      <c r="B497" s="40" t="s">
        <v>17</v>
      </c>
      <c r="C497" s="40" t="s">
        <v>157</v>
      </c>
      <c r="D497" s="133" t="s">
        <v>167</v>
      </c>
      <c r="E497" s="37" t="s">
        <v>44</v>
      </c>
      <c r="F497" s="79">
        <v>3166.1</v>
      </c>
      <c r="G497" s="26"/>
      <c r="H497" s="80">
        <f t="shared" si="39"/>
        <v>3166.1</v>
      </c>
      <c r="I497" s="26"/>
      <c r="J497" s="80">
        <f t="shared" si="40"/>
        <v>3166.1</v>
      </c>
      <c r="K497" s="26"/>
      <c r="L497" s="23">
        <f t="shared" si="42"/>
        <v>3166.1</v>
      </c>
      <c r="O497" s="305">
        <f>L497+N497</f>
        <v>3166.1</v>
      </c>
    </row>
    <row r="498" spans="1:15" ht="38.25" outlineLevel="3" x14ac:dyDescent="0.25">
      <c r="A498" s="244" t="s">
        <v>34</v>
      </c>
      <c r="B498" s="53" t="s">
        <v>17</v>
      </c>
      <c r="C498" s="53" t="s">
        <v>157</v>
      </c>
      <c r="D498" s="140" t="s">
        <v>35</v>
      </c>
      <c r="E498" s="36"/>
      <c r="F498" s="79">
        <v>120</v>
      </c>
      <c r="G498" s="23">
        <f>G499</f>
        <v>0</v>
      </c>
      <c r="H498" s="80">
        <f t="shared" si="39"/>
        <v>120</v>
      </c>
      <c r="I498" s="23">
        <f>I499</f>
        <v>0</v>
      </c>
      <c r="J498" s="80">
        <f t="shared" si="40"/>
        <v>120</v>
      </c>
      <c r="K498" s="23">
        <f>K499</f>
        <v>0</v>
      </c>
      <c r="L498" s="23">
        <f t="shared" si="42"/>
        <v>120</v>
      </c>
      <c r="M498" s="1"/>
      <c r="N498" s="1"/>
      <c r="O498" s="1"/>
    </row>
    <row r="499" spans="1:15" ht="25.5" outlineLevel="4" x14ac:dyDescent="0.25">
      <c r="A499" s="244" t="s">
        <v>168</v>
      </c>
      <c r="B499" s="53" t="s">
        <v>17</v>
      </c>
      <c r="C499" s="53" t="s">
        <v>157</v>
      </c>
      <c r="D499" s="140" t="s">
        <v>169</v>
      </c>
      <c r="E499" s="36"/>
      <c r="F499" s="79">
        <v>120</v>
      </c>
      <c r="G499" s="23">
        <f>G500+G503</f>
        <v>0</v>
      </c>
      <c r="H499" s="80">
        <f t="shared" si="39"/>
        <v>120</v>
      </c>
      <c r="I499" s="23">
        <f>I500+I503</f>
        <v>0</v>
      </c>
      <c r="J499" s="80">
        <f t="shared" si="40"/>
        <v>120</v>
      </c>
      <c r="K499" s="23">
        <f>K500+K503</f>
        <v>0</v>
      </c>
      <c r="L499" s="23">
        <f t="shared" si="42"/>
        <v>120</v>
      </c>
      <c r="M499" s="1"/>
      <c r="N499" s="1"/>
      <c r="O499" s="1"/>
    </row>
    <row r="500" spans="1:15" ht="51" outlineLevel="4" x14ac:dyDescent="0.25">
      <c r="A500" s="222" t="s">
        <v>677</v>
      </c>
      <c r="B500" s="38" t="s">
        <v>17</v>
      </c>
      <c r="C500" s="53" t="s">
        <v>157</v>
      </c>
      <c r="D500" s="180" t="s">
        <v>678</v>
      </c>
      <c r="E500" s="36"/>
      <c r="F500" s="79">
        <v>60</v>
      </c>
      <c r="G500" s="23">
        <f>G501</f>
        <v>0</v>
      </c>
      <c r="H500" s="80">
        <f t="shared" si="39"/>
        <v>60</v>
      </c>
      <c r="I500" s="23">
        <f>I501</f>
        <v>0</v>
      </c>
      <c r="J500" s="80">
        <f t="shared" si="40"/>
        <v>60</v>
      </c>
      <c r="K500" s="23">
        <f>K501</f>
        <v>0</v>
      </c>
      <c r="L500" s="23">
        <f t="shared" si="42"/>
        <v>60</v>
      </c>
      <c r="M500" s="1"/>
      <c r="N500" s="1"/>
      <c r="O500" s="1"/>
    </row>
    <row r="501" spans="1:15" outlineLevel="6" x14ac:dyDescent="0.25">
      <c r="A501" s="244" t="s">
        <v>170</v>
      </c>
      <c r="B501" s="53" t="s">
        <v>17</v>
      </c>
      <c r="C501" s="53" t="s">
        <v>157</v>
      </c>
      <c r="D501" s="140" t="s">
        <v>171</v>
      </c>
      <c r="E501" s="36"/>
      <c r="F501" s="79">
        <v>60</v>
      </c>
      <c r="G501" s="23">
        <f>G502</f>
        <v>0</v>
      </c>
      <c r="H501" s="80">
        <f t="shared" si="39"/>
        <v>60</v>
      </c>
      <c r="I501" s="23">
        <f>I502</f>
        <v>0</v>
      </c>
      <c r="J501" s="80">
        <f t="shared" si="40"/>
        <v>60</v>
      </c>
      <c r="K501" s="23">
        <f>K502</f>
        <v>0</v>
      </c>
      <c r="L501" s="23">
        <f t="shared" si="42"/>
        <v>60</v>
      </c>
      <c r="M501" s="1"/>
      <c r="N501" s="1"/>
      <c r="O501" s="1"/>
    </row>
    <row r="502" spans="1:15" outlineLevel="7" x14ac:dyDescent="0.25">
      <c r="A502" s="216" t="s">
        <v>548</v>
      </c>
      <c r="B502" s="40" t="s">
        <v>17</v>
      </c>
      <c r="C502" s="40" t="s">
        <v>157</v>
      </c>
      <c r="D502" s="133" t="s">
        <v>171</v>
      </c>
      <c r="E502" s="37" t="s">
        <v>44</v>
      </c>
      <c r="F502" s="79">
        <v>60</v>
      </c>
      <c r="G502" s="26"/>
      <c r="H502" s="80">
        <f t="shared" si="39"/>
        <v>60</v>
      </c>
      <c r="I502" s="26"/>
      <c r="J502" s="80">
        <f t="shared" si="40"/>
        <v>60</v>
      </c>
      <c r="K502" s="26"/>
      <c r="L502" s="23">
        <f t="shared" si="42"/>
        <v>60</v>
      </c>
      <c r="O502" s="305">
        <f>L502+N502</f>
        <v>60</v>
      </c>
    </row>
    <row r="503" spans="1:15" ht="25.5" outlineLevel="7" x14ac:dyDescent="0.25">
      <c r="A503" s="222" t="s">
        <v>679</v>
      </c>
      <c r="B503" s="38" t="s">
        <v>17</v>
      </c>
      <c r="C503" s="53" t="s">
        <v>157</v>
      </c>
      <c r="D503" s="180" t="s">
        <v>680</v>
      </c>
      <c r="E503" s="37"/>
      <c r="F503" s="79">
        <v>60</v>
      </c>
      <c r="G503" s="23">
        <f>G504</f>
        <v>0</v>
      </c>
      <c r="H503" s="80">
        <f t="shared" si="39"/>
        <v>60</v>
      </c>
      <c r="I503" s="23">
        <f>I504</f>
        <v>0</v>
      </c>
      <c r="J503" s="80">
        <f t="shared" si="40"/>
        <v>60</v>
      </c>
      <c r="K503" s="23">
        <f>K504</f>
        <v>0</v>
      </c>
      <c r="L503" s="23">
        <f t="shared" si="42"/>
        <v>60</v>
      </c>
      <c r="M503" s="1"/>
      <c r="N503" s="1"/>
      <c r="O503" s="1"/>
    </row>
    <row r="504" spans="1:15" outlineLevel="6" x14ac:dyDescent="0.25">
      <c r="A504" s="244" t="s">
        <v>170</v>
      </c>
      <c r="B504" s="53" t="s">
        <v>17</v>
      </c>
      <c r="C504" s="53" t="s">
        <v>157</v>
      </c>
      <c r="D504" s="140" t="s">
        <v>172</v>
      </c>
      <c r="E504" s="36"/>
      <c r="F504" s="79">
        <v>60</v>
      </c>
      <c r="G504" s="23">
        <f>G505</f>
        <v>0</v>
      </c>
      <c r="H504" s="80">
        <f t="shared" si="39"/>
        <v>60</v>
      </c>
      <c r="I504" s="23">
        <f>I505</f>
        <v>0</v>
      </c>
      <c r="J504" s="80">
        <f t="shared" si="40"/>
        <v>60</v>
      </c>
      <c r="K504" s="23">
        <f>K505</f>
        <v>0</v>
      </c>
      <c r="L504" s="23">
        <f t="shared" si="42"/>
        <v>60</v>
      </c>
      <c r="M504" s="1"/>
      <c r="N504" s="1"/>
      <c r="O504" s="1"/>
    </row>
    <row r="505" spans="1:15" outlineLevel="7" x14ac:dyDescent="0.25">
      <c r="A505" s="216" t="s">
        <v>548</v>
      </c>
      <c r="B505" s="40" t="s">
        <v>17</v>
      </c>
      <c r="C505" s="40" t="s">
        <v>157</v>
      </c>
      <c r="D505" s="133" t="s">
        <v>172</v>
      </c>
      <c r="E505" s="37" t="s">
        <v>44</v>
      </c>
      <c r="F505" s="79">
        <v>60</v>
      </c>
      <c r="G505" s="26"/>
      <c r="H505" s="80">
        <f t="shared" si="39"/>
        <v>60</v>
      </c>
      <c r="I505" s="26"/>
      <c r="J505" s="80">
        <f t="shared" si="40"/>
        <v>60</v>
      </c>
      <c r="K505" s="26"/>
      <c r="L505" s="23">
        <f t="shared" si="42"/>
        <v>60</v>
      </c>
      <c r="O505" s="305">
        <f>L505+N505</f>
        <v>60</v>
      </c>
    </row>
    <row r="506" spans="1:15" outlineLevel="1" x14ac:dyDescent="0.25">
      <c r="A506" s="244" t="s">
        <v>173</v>
      </c>
      <c r="B506" s="53" t="s">
        <v>17</v>
      </c>
      <c r="C506" s="53" t="s">
        <v>174</v>
      </c>
      <c r="D506" s="140"/>
      <c r="E506" s="36"/>
      <c r="F506" s="79">
        <v>132338.00388</v>
      </c>
      <c r="G506" s="23">
        <f>G507+G521+G671</f>
        <v>18778.899999999998</v>
      </c>
      <c r="H506" s="80">
        <f t="shared" si="39"/>
        <v>151116.90388</v>
      </c>
      <c r="I506" s="23">
        <f>I507+I521+I671</f>
        <v>1322</v>
      </c>
      <c r="J506" s="80">
        <f t="shared" si="40"/>
        <v>152438.90388</v>
      </c>
      <c r="K506" s="23">
        <f>K507+K521+K671+K514</f>
        <v>39477.599999999999</v>
      </c>
      <c r="L506" s="23">
        <f t="shared" si="42"/>
        <v>191916.50388</v>
      </c>
      <c r="M506" s="1"/>
      <c r="N506" s="1"/>
      <c r="O506" s="1"/>
    </row>
    <row r="507" spans="1:15" outlineLevel="2" x14ac:dyDescent="0.25">
      <c r="A507" s="244" t="s">
        <v>175</v>
      </c>
      <c r="B507" s="53" t="s">
        <v>17</v>
      </c>
      <c r="C507" s="53" t="s">
        <v>176</v>
      </c>
      <c r="D507" s="140"/>
      <c r="E507" s="36"/>
      <c r="F507" s="79">
        <v>1398.8</v>
      </c>
      <c r="G507" s="23">
        <f>G508</f>
        <v>0</v>
      </c>
      <c r="H507" s="80">
        <f t="shared" si="39"/>
        <v>1398.8</v>
      </c>
      <c r="I507" s="23">
        <f>I508</f>
        <v>0</v>
      </c>
      <c r="J507" s="80">
        <f t="shared" si="40"/>
        <v>1398.8</v>
      </c>
      <c r="K507" s="23">
        <f>K508</f>
        <v>645</v>
      </c>
      <c r="L507" s="23">
        <f t="shared" ref="L507:L517" si="140">J507+K507</f>
        <v>2043.8</v>
      </c>
      <c r="M507" s="1"/>
      <c r="N507" s="1"/>
      <c r="O507" s="1"/>
    </row>
    <row r="508" spans="1:15" ht="25.5" outlineLevel="3" x14ac:dyDescent="0.25">
      <c r="A508" s="244" t="s">
        <v>77</v>
      </c>
      <c r="B508" s="53" t="s">
        <v>17</v>
      </c>
      <c r="C508" s="53" t="s">
        <v>176</v>
      </c>
      <c r="D508" s="140" t="s">
        <v>78</v>
      </c>
      <c r="E508" s="36"/>
      <c r="F508" s="79">
        <v>1398.8</v>
      </c>
      <c r="G508" s="23">
        <f>G509</f>
        <v>0</v>
      </c>
      <c r="H508" s="80">
        <f t="shared" si="39"/>
        <v>1398.8</v>
      </c>
      <c r="I508" s="23">
        <f>I509</f>
        <v>0</v>
      </c>
      <c r="J508" s="80">
        <f t="shared" si="40"/>
        <v>1398.8</v>
      </c>
      <c r="K508" s="23">
        <f>K509</f>
        <v>645</v>
      </c>
      <c r="L508" s="23">
        <f t="shared" si="140"/>
        <v>2043.8</v>
      </c>
      <c r="M508" s="1"/>
      <c r="N508" s="1"/>
      <c r="O508" s="1"/>
    </row>
    <row r="509" spans="1:15" ht="25.5" outlineLevel="4" x14ac:dyDescent="0.25">
      <c r="A509" s="244" t="s">
        <v>79</v>
      </c>
      <c r="B509" s="53" t="s">
        <v>17</v>
      </c>
      <c r="C509" s="53" t="s">
        <v>176</v>
      </c>
      <c r="D509" s="140" t="s">
        <v>80</v>
      </c>
      <c r="E509" s="36"/>
      <c r="F509" s="79">
        <v>1398.8</v>
      </c>
      <c r="G509" s="23">
        <f>G510</f>
        <v>0</v>
      </c>
      <c r="H509" s="80">
        <f t="shared" si="39"/>
        <v>1398.8</v>
      </c>
      <c r="I509" s="23">
        <f>I510</f>
        <v>0</v>
      </c>
      <c r="J509" s="80">
        <f t="shared" si="40"/>
        <v>1398.8</v>
      </c>
      <c r="K509" s="23">
        <f>K510</f>
        <v>645</v>
      </c>
      <c r="L509" s="23">
        <f t="shared" si="140"/>
        <v>2043.8</v>
      </c>
      <c r="M509" s="1"/>
      <c r="N509" s="1"/>
      <c r="O509" s="1"/>
    </row>
    <row r="510" spans="1:15" ht="25.5" outlineLevel="4" x14ac:dyDescent="0.25">
      <c r="A510" s="222" t="s">
        <v>573</v>
      </c>
      <c r="B510" s="38" t="s">
        <v>17</v>
      </c>
      <c r="C510" s="53" t="s">
        <v>176</v>
      </c>
      <c r="D510" s="180" t="s">
        <v>576</v>
      </c>
      <c r="E510" s="36"/>
      <c r="F510" s="79">
        <v>1398.8</v>
      </c>
      <c r="G510" s="23">
        <f>G511</f>
        <v>0</v>
      </c>
      <c r="H510" s="80">
        <f t="shared" si="39"/>
        <v>1398.8</v>
      </c>
      <c r="I510" s="23">
        <f>I511</f>
        <v>0</v>
      </c>
      <c r="J510" s="80">
        <f t="shared" si="40"/>
        <v>1398.8</v>
      </c>
      <c r="K510" s="23">
        <f>K511</f>
        <v>645</v>
      </c>
      <c r="L510" s="23">
        <f t="shared" si="140"/>
        <v>2043.8</v>
      </c>
      <c r="M510" s="1"/>
      <c r="N510" s="1"/>
      <c r="O510" s="1"/>
    </row>
    <row r="511" spans="1:15" outlineLevel="6" x14ac:dyDescent="0.25">
      <c r="A511" s="244" t="s">
        <v>177</v>
      </c>
      <c r="B511" s="53" t="s">
        <v>17</v>
      </c>
      <c r="C511" s="53" t="s">
        <v>176</v>
      </c>
      <c r="D511" s="140" t="s">
        <v>178</v>
      </c>
      <c r="E511" s="36"/>
      <c r="F511" s="79">
        <v>1398.8</v>
      </c>
      <c r="G511" s="23">
        <f>G512+G513</f>
        <v>0</v>
      </c>
      <c r="H511" s="80">
        <f t="shared" si="39"/>
        <v>1398.8</v>
      </c>
      <c r="I511" s="23">
        <f>I512+I513</f>
        <v>0</v>
      </c>
      <c r="J511" s="80">
        <f t="shared" si="40"/>
        <v>1398.8</v>
      </c>
      <c r="K511" s="23">
        <f>K512+K513</f>
        <v>645</v>
      </c>
      <c r="L511" s="23">
        <f t="shared" si="140"/>
        <v>2043.8</v>
      </c>
      <c r="M511" s="1"/>
      <c r="N511" s="1"/>
      <c r="O511" s="1"/>
    </row>
    <row r="512" spans="1:15" outlineLevel="7" x14ac:dyDescent="0.25">
      <c r="A512" s="216" t="s">
        <v>548</v>
      </c>
      <c r="B512" s="40" t="s">
        <v>17</v>
      </c>
      <c r="C512" s="40" t="s">
        <v>176</v>
      </c>
      <c r="D512" s="133" t="s">
        <v>178</v>
      </c>
      <c r="E512" s="37" t="s">
        <v>44</v>
      </c>
      <c r="F512" s="79">
        <v>1103.4000000000001</v>
      </c>
      <c r="G512" s="26"/>
      <c r="H512" s="80">
        <f t="shared" si="39"/>
        <v>1103.4000000000001</v>
      </c>
      <c r="I512" s="26"/>
      <c r="J512" s="112">
        <f t="shared" si="40"/>
        <v>1103.4000000000001</v>
      </c>
      <c r="K512" s="26">
        <v>586.1</v>
      </c>
      <c r="L512" s="23">
        <f t="shared" si="140"/>
        <v>1689.5</v>
      </c>
      <c r="N512" s="20">
        <v>586.1</v>
      </c>
      <c r="O512" s="305">
        <f t="shared" ref="O512:O513" si="141">L512+N512</f>
        <v>2275.6</v>
      </c>
    </row>
    <row r="513" spans="1:15" outlineLevel="7" x14ac:dyDescent="0.25">
      <c r="A513" s="260" t="s">
        <v>45</v>
      </c>
      <c r="B513" s="40" t="s">
        <v>17</v>
      </c>
      <c r="C513" s="40" t="s">
        <v>176</v>
      </c>
      <c r="D513" s="133" t="s">
        <v>178</v>
      </c>
      <c r="E513" s="37" t="s">
        <v>46</v>
      </c>
      <c r="F513" s="79">
        <v>295.39999999999998</v>
      </c>
      <c r="G513" s="26"/>
      <c r="H513" s="80">
        <f t="shared" ref="H513:H684" si="142">F513+G513</f>
        <v>295.39999999999998</v>
      </c>
      <c r="I513" s="26"/>
      <c r="J513" s="112">
        <f t="shared" si="40"/>
        <v>295.39999999999998</v>
      </c>
      <c r="K513" s="26">
        <v>58.9</v>
      </c>
      <c r="L513" s="23">
        <f t="shared" si="140"/>
        <v>354.29999999999995</v>
      </c>
      <c r="N513" s="20">
        <v>58.9</v>
      </c>
      <c r="O513" s="305">
        <f t="shared" si="141"/>
        <v>413.19999999999993</v>
      </c>
    </row>
    <row r="514" spans="1:15" outlineLevel="7" x14ac:dyDescent="0.25">
      <c r="A514" s="222" t="s">
        <v>570</v>
      </c>
      <c r="B514" s="53" t="s">
        <v>17</v>
      </c>
      <c r="C514" s="69" t="s">
        <v>513</v>
      </c>
      <c r="D514" s="133"/>
      <c r="E514" s="37"/>
      <c r="F514" s="79"/>
      <c r="G514" s="26"/>
      <c r="H514" s="80"/>
      <c r="I514" s="26"/>
      <c r="J514" s="112"/>
      <c r="K514" s="23">
        <f>K515</f>
        <v>800</v>
      </c>
      <c r="L514" s="23">
        <f t="shared" si="140"/>
        <v>800</v>
      </c>
      <c r="O514" s="20"/>
    </row>
    <row r="515" spans="1:15" ht="24.75" outlineLevel="7" x14ac:dyDescent="0.25">
      <c r="A515" s="210" t="s">
        <v>764</v>
      </c>
      <c r="B515" s="53" t="s">
        <v>17</v>
      </c>
      <c r="C515" s="69" t="s">
        <v>513</v>
      </c>
      <c r="D515" s="213" t="s">
        <v>70</v>
      </c>
      <c r="E515" s="37"/>
      <c r="F515" s="79"/>
      <c r="G515" s="26"/>
      <c r="H515" s="80"/>
      <c r="I515" s="26"/>
      <c r="J515" s="112"/>
      <c r="K515" s="23">
        <f>K516</f>
        <v>800</v>
      </c>
      <c r="L515" s="23">
        <f t="shared" si="140"/>
        <v>800</v>
      </c>
      <c r="O515" s="20"/>
    </row>
    <row r="516" spans="1:15" ht="36.75" outlineLevel="7" x14ac:dyDescent="0.25">
      <c r="A516" s="210" t="s">
        <v>710</v>
      </c>
      <c r="B516" s="53" t="s">
        <v>17</v>
      </c>
      <c r="C516" s="69" t="s">
        <v>513</v>
      </c>
      <c r="D516" s="211" t="s">
        <v>711</v>
      </c>
      <c r="E516" s="37"/>
      <c r="F516" s="79"/>
      <c r="G516" s="26"/>
      <c r="H516" s="80"/>
      <c r="I516" s="26"/>
      <c r="J516" s="112"/>
      <c r="K516" s="23">
        <f>K517+K519</f>
        <v>800</v>
      </c>
      <c r="L516" s="23">
        <f t="shared" si="140"/>
        <v>800</v>
      </c>
      <c r="O516" s="20"/>
    </row>
    <row r="517" spans="1:15" ht="51" outlineLevel="7" x14ac:dyDescent="0.25">
      <c r="A517" s="244" t="s">
        <v>789</v>
      </c>
      <c r="B517" s="53" t="s">
        <v>17</v>
      </c>
      <c r="C517" s="69" t="s">
        <v>513</v>
      </c>
      <c r="D517" s="140" t="s">
        <v>788</v>
      </c>
      <c r="E517" s="37"/>
      <c r="F517" s="79"/>
      <c r="G517" s="26"/>
      <c r="H517" s="80"/>
      <c r="I517" s="26"/>
      <c r="J517" s="80"/>
      <c r="K517" s="23">
        <f>K518</f>
        <v>480</v>
      </c>
      <c r="L517" s="23">
        <f t="shared" si="140"/>
        <v>480</v>
      </c>
      <c r="N517" s="1"/>
      <c r="O517" s="1"/>
    </row>
    <row r="518" spans="1:15" outlineLevel="7" x14ac:dyDescent="0.25">
      <c r="A518" s="216" t="s">
        <v>548</v>
      </c>
      <c r="B518" s="40" t="s">
        <v>17</v>
      </c>
      <c r="C518" s="71" t="s">
        <v>513</v>
      </c>
      <c r="D518" s="133" t="s">
        <v>788</v>
      </c>
      <c r="E518" s="37">
        <v>244</v>
      </c>
      <c r="F518" s="79"/>
      <c r="G518" s="26"/>
      <c r="H518" s="80"/>
      <c r="I518" s="26"/>
      <c r="J518" s="112"/>
      <c r="K518" s="124">
        <v>480</v>
      </c>
      <c r="L518" s="23">
        <f>J518+K518</f>
        <v>480</v>
      </c>
      <c r="O518" s="305">
        <f>L518+N518</f>
        <v>480</v>
      </c>
    </row>
    <row r="519" spans="1:15" ht="25.5" outlineLevel="7" x14ac:dyDescent="0.25">
      <c r="A519" s="222" t="s">
        <v>1158</v>
      </c>
      <c r="B519" s="53" t="s">
        <v>17</v>
      </c>
      <c r="C519" s="69" t="s">
        <v>513</v>
      </c>
      <c r="D519" s="140" t="s">
        <v>1159</v>
      </c>
      <c r="E519" s="37"/>
      <c r="F519" s="79"/>
      <c r="G519" s="26"/>
      <c r="H519" s="80"/>
      <c r="I519" s="26"/>
      <c r="J519" s="112"/>
      <c r="K519" s="23">
        <f>K520</f>
        <v>320</v>
      </c>
      <c r="L519" s="23">
        <f t="shared" ref="L519:L520" si="143">J519+K519</f>
        <v>320</v>
      </c>
      <c r="O519" s="20"/>
    </row>
    <row r="520" spans="1:15" outlineLevel="7" x14ac:dyDescent="0.25">
      <c r="A520" s="216" t="s">
        <v>548</v>
      </c>
      <c r="B520" s="40" t="s">
        <v>17</v>
      </c>
      <c r="C520" s="71" t="s">
        <v>513</v>
      </c>
      <c r="D520" s="133" t="s">
        <v>1159</v>
      </c>
      <c r="E520" s="37">
        <v>244</v>
      </c>
      <c r="F520" s="79"/>
      <c r="G520" s="26"/>
      <c r="H520" s="80"/>
      <c r="I520" s="26"/>
      <c r="J520" s="112"/>
      <c r="K520" s="26">
        <v>320</v>
      </c>
      <c r="L520" s="23">
        <f t="shared" si="143"/>
        <v>320</v>
      </c>
      <c r="N520" s="20">
        <v>320</v>
      </c>
      <c r="O520" s="305">
        <f>L520+N520</f>
        <v>640</v>
      </c>
    </row>
    <row r="521" spans="1:15" outlineLevel="2" x14ac:dyDescent="0.25">
      <c r="A521" s="244" t="s">
        <v>179</v>
      </c>
      <c r="B521" s="53" t="s">
        <v>17</v>
      </c>
      <c r="C521" s="53" t="s">
        <v>180</v>
      </c>
      <c r="D521" s="140"/>
      <c r="E521" s="36"/>
      <c r="F521" s="79">
        <v>130939.10388</v>
      </c>
      <c r="G521" s="23">
        <f>G522+G615+G647+G661</f>
        <v>18778.899999999998</v>
      </c>
      <c r="H521" s="80">
        <f t="shared" si="142"/>
        <v>149718.00388</v>
      </c>
      <c r="I521" s="23">
        <f>I522+I615+I647+I661+I534</f>
        <v>1322</v>
      </c>
      <c r="J521" s="80">
        <f t="shared" ref="J521:J685" si="144">H521+I521</f>
        <v>151040.00388</v>
      </c>
      <c r="K521" s="23">
        <f>K522+K615+K647+K661+K534+K656</f>
        <v>38032.6</v>
      </c>
      <c r="L521" s="23">
        <f t="shared" ref="L521:L614" si="145">J521+K521</f>
        <v>189072.60388000001</v>
      </c>
      <c r="M521" s="1"/>
      <c r="N521" s="1"/>
      <c r="O521" s="1"/>
    </row>
    <row r="522" spans="1:15" ht="25.5" outlineLevel="3" x14ac:dyDescent="0.25">
      <c r="A522" s="244" t="s">
        <v>181</v>
      </c>
      <c r="B522" s="53" t="s">
        <v>17</v>
      </c>
      <c r="C522" s="53" t="s">
        <v>180</v>
      </c>
      <c r="D522" s="140" t="s">
        <v>182</v>
      </c>
      <c r="E522" s="36"/>
      <c r="F522" s="79">
        <v>4578</v>
      </c>
      <c r="G522" s="23">
        <f>G523+G527</f>
        <v>0</v>
      </c>
      <c r="H522" s="80">
        <f t="shared" si="142"/>
        <v>4578</v>
      </c>
      <c r="I522" s="23">
        <f>I523+I527</f>
        <v>0</v>
      </c>
      <c r="J522" s="80">
        <f t="shared" si="144"/>
        <v>4578</v>
      </c>
      <c r="K522" s="23">
        <f>K523+K527</f>
        <v>2001.1000000000001</v>
      </c>
      <c r="L522" s="23">
        <f t="shared" si="145"/>
        <v>6579.1</v>
      </c>
      <c r="M522" s="1"/>
      <c r="N522" s="1"/>
      <c r="O522" s="1"/>
    </row>
    <row r="523" spans="1:15" ht="25.5" outlineLevel="4" x14ac:dyDescent="0.25">
      <c r="A523" s="244" t="s">
        <v>183</v>
      </c>
      <c r="B523" s="53" t="s">
        <v>17</v>
      </c>
      <c r="C523" s="53" t="s">
        <v>180</v>
      </c>
      <c r="D523" s="140" t="s">
        <v>184</v>
      </c>
      <c r="E523" s="36"/>
      <c r="F523" s="79">
        <v>3578</v>
      </c>
      <c r="G523" s="23">
        <f>G524</f>
        <v>0</v>
      </c>
      <c r="H523" s="80">
        <f t="shared" si="142"/>
        <v>3578</v>
      </c>
      <c r="I523" s="23">
        <f>I524</f>
        <v>0</v>
      </c>
      <c r="J523" s="80">
        <f t="shared" si="144"/>
        <v>3578</v>
      </c>
      <c r="K523" s="23">
        <f>K524</f>
        <v>0</v>
      </c>
      <c r="L523" s="23">
        <f t="shared" si="145"/>
        <v>3578</v>
      </c>
      <c r="M523" s="1"/>
      <c r="N523" s="1"/>
      <c r="O523" s="1"/>
    </row>
    <row r="524" spans="1:15" ht="25.5" outlineLevel="4" x14ac:dyDescent="0.25">
      <c r="A524" s="222" t="s">
        <v>566</v>
      </c>
      <c r="B524" s="38" t="s">
        <v>17</v>
      </c>
      <c r="C524" s="53" t="s">
        <v>180</v>
      </c>
      <c r="D524" s="180" t="s">
        <v>567</v>
      </c>
      <c r="E524" s="36"/>
      <c r="F524" s="79">
        <v>3578</v>
      </c>
      <c r="G524" s="23">
        <f>G525</f>
        <v>0</v>
      </c>
      <c r="H524" s="80">
        <f t="shared" si="142"/>
        <v>3578</v>
      </c>
      <c r="I524" s="23">
        <f>I525</f>
        <v>0</v>
      </c>
      <c r="J524" s="80">
        <f t="shared" si="144"/>
        <v>3578</v>
      </c>
      <c r="K524" s="23">
        <f>K525</f>
        <v>0</v>
      </c>
      <c r="L524" s="23">
        <f t="shared" si="145"/>
        <v>3578</v>
      </c>
      <c r="M524" s="1"/>
      <c r="N524" s="1"/>
      <c r="O524" s="1"/>
    </row>
    <row r="525" spans="1:15" ht="25.5" outlineLevel="6" x14ac:dyDescent="0.25">
      <c r="A525" s="244" t="s">
        <v>185</v>
      </c>
      <c r="B525" s="53" t="s">
        <v>17</v>
      </c>
      <c r="C525" s="53" t="s">
        <v>180</v>
      </c>
      <c r="D525" s="140" t="s">
        <v>186</v>
      </c>
      <c r="E525" s="36"/>
      <c r="F525" s="79">
        <v>3578</v>
      </c>
      <c r="G525" s="23">
        <f>G526</f>
        <v>0</v>
      </c>
      <c r="H525" s="80">
        <f t="shared" si="142"/>
        <v>3578</v>
      </c>
      <c r="I525" s="23">
        <f>I526</f>
        <v>0</v>
      </c>
      <c r="J525" s="80">
        <f t="shared" si="144"/>
        <v>3578</v>
      </c>
      <c r="K525" s="23">
        <f>K526</f>
        <v>0</v>
      </c>
      <c r="L525" s="23">
        <f t="shared" si="145"/>
        <v>3578</v>
      </c>
      <c r="M525" s="1"/>
      <c r="N525" s="1"/>
      <c r="O525" s="1"/>
    </row>
    <row r="526" spans="1:15" outlineLevel="7" x14ac:dyDescent="0.25">
      <c r="A526" s="216" t="s">
        <v>548</v>
      </c>
      <c r="B526" s="40" t="s">
        <v>17</v>
      </c>
      <c r="C526" s="40" t="s">
        <v>180</v>
      </c>
      <c r="D526" s="133" t="s">
        <v>186</v>
      </c>
      <c r="E526" s="37" t="s">
        <v>44</v>
      </c>
      <c r="F526" s="79">
        <v>3578</v>
      </c>
      <c r="G526" s="26"/>
      <c r="H526" s="80">
        <f t="shared" si="142"/>
        <v>3578</v>
      </c>
      <c r="I526" s="26"/>
      <c r="J526" s="80">
        <f t="shared" si="144"/>
        <v>3578</v>
      </c>
      <c r="K526" s="26"/>
      <c r="L526" s="23">
        <f t="shared" si="145"/>
        <v>3578</v>
      </c>
      <c r="O526" s="305">
        <f>L526+N526</f>
        <v>3578</v>
      </c>
    </row>
    <row r="527" spans="1:15" ht="25.5" outlineLevel="4" x14ac:dyDescent="0.25">
      <c r="A527" s="244" t="s">
        <v>187</v>
      </c>
      <c r="B527" s="53" t="s">
        <v>17</v>
      </c>
      <c r="C527" s="53" t="s">
        <v>180</v>
      </c>
      <c r="D527" s="140" t="s">
        <v>188</v>
      </c>
      <c r="E527" s="36"/>
      <c r="F527" s="79">
        <v>1000</v>
      </c>
      <c r="G527" s="23">
        <f>G528</f>
        <v>0</v>
      </c>
      <c r="H527" s="80">
        <f t="shared" si="142"/>
        <v>1000</v>
      </c>
      <c r="I527" s="23">
        <f>I528</f>
        <v>0</v>
      </c>
      <c r="J527" s="80">
        <f t="shared" si="144"/>
        <v>1000</v>
      </c>
      <c r="K527" s="23">
        <f>K528</f>
        <v>2001.1000000000001</v>
      </c>
      <c r="L527" s="23">
        <f t="shared" si="145"/>
        <v>3001.1000000000004</v>
      </c>
      <c r="M527" s="1"/>
      <c r="N527" s="1"/>
      <c r="O527" s="1"/>
    </row>
    <row r="528" spans="1:15" ht="89.25" outlineLevel="4" x14ac:dyDescent="0.25">
      <c r="A528" s="240" t="s">
        <v>681</v>
      </c>
      <c r="B528" s="38" t="s">
        <v>17</v>
      </c>
      <c r="C528" s="53" t="s">
        <v>180</v>
      </c>
      <c r="D528" s="180" t="s">
        <v>682</v>
      </c>
      <c r="E528" s="36"/>
      <c r="F528" s="79">
        <v>1000</v>
      </c>
      <c r="G528" s="23">
        <f>G529+G531</f>
        <v>0</v>
      </c>
      <c r="H528" s="80">
        <f t="shared" si="142"/>
        <v>1000</v>
      </c>
      <c r="I528" s="23">
        <f>I529+I531</f>
        <v>0</v>
      </c>
      <c r="J528" s="80">
        <f t="shared" si="144"/>
        <v>1000</v>
      </c>
      <c r="K528" s="23">
        <f>K529+K531</f>
        <v>2001.1000000000001</v>
      </c>
      <c r="L528" s="23">
        <f t="shared" si="145"/>
        <v>3001.1000000000004</v>
      </c>
      <c r="M528" s="1"/>
      <c r="N528" s="1"/>
      <c r="O528" s="1"/>
    </row>
    <row r="529" spans="1:15" ht="38.25" outlineLevel="6" x14ac:dyDescent="0.25">
      <c r="A529" s="236" t="s">
        <v>189</v>
      </c>
      <c r="B529" s="41" t="s">
        <v>17</v>
      </c>
      <c r="C529" s="41" t="s">
        <v>180</v>
      </c>
      <c r="D529" s="36" t="s">
        <v>190</v>
      </c>
      <c r="E529" s="36"/>
      <c r="F529" s="79">
        <v>897</v>
      </c>
      <c r="G529" s="23">
        <f>G530</f>
        <v>0</v>
      </c>
      <c r="H529" s="80">
        <f t="shared" si="142"/>
        <v>897</v>
      </c>
      <c r="I529" s="23">
        <f>I530</f>
        <v>0</v>
      </c>
      <c r="J529" s="80">
        <f t="shared" si="144"/>
        <v>897</v>
      </c>
      <c r="K529" s="23">
        <f>K530</f>
        <v>96.299999999999955</v>
      </c>
      <c r="L529" s="23">
        <f t="shared" si="145"/>
        <v>993.3</v>
      </c>
      <c r="M529" s="1"/>
      <c r="N529" s="1"/>
      <c r="O529" s="1"/>
    </row>
    <row r="530" spans="1:15" outlineLevel="7" x14ac:dyDescent="0.25">
      <c r="A530" s="216" t="s">
        <v>548</v>
      </c>
      <c r="B530" s="37" t="s">
        <v>17</v>
      </c>
      <c r="C530" s="37" t="s">
        <v>180</v>
      </c>
      <c r="D530" s="37" t="s">
        <v>190</v>
      </c>
      <c r="E530" s="37" t="s">
        <v>44</v>
      </c>
      <c r="F530" s="79">
        <v>897</v>
      </c>
      <c r="G530" s="26"/>
      <c r="H530" s="80">
        <f t="shared" si="142"/>
        <v>897</v>
      </c>
      <c r="I530" s="26"/>
      <c r="J530" s="80">
        <f t="shared" si="144"/>
        <v>897</v>
      </c>
      <c r="K530" s="322">
        <f>-273.1+369.4</f>
        <v>96.299999999999955</v>
      </c>
      <c r="L530" s="23">
        <f t="shared" si="145"/>
        <v>993.3</v>
      </c>
      <c r="M530" s="20" t="s">
        <v>843</v>
      </c>
      <c r="N530" s="123"/>
      <c r="O530" s="305">
        <f>L530+N530</f>
        <v>993.3</v>
      </c>
    </row>
    <row r="531" spans="1:15" ht="38.25" outlineLevel="6" x14ac:dyDescent="0.25">
      <c r="A531" s="233" t="s">
        <v>189</v>
      </c>
      <c r="B531" s="36" t="s">
        <v>17</v>
      </c>
      <c r="C531" s="36" t="s">
        <v>180</v>
      </c>
      <c r="D531" s="36" t="s">
        <v>191</v>
      </c>
      <c r="E531" s="36"/>
      <c r="F531" s="79">
        <v>103</v>
      </c>
      <c r="G531" s="23">
        <f>G533</f>
        <v>0</v>
      </c>
      <c r="H531" s="80">
        <f t="shared" si="142"/>
        <v>103</v>
      </c>
      <c r="I531" s="23">
        <f>I533</f>
        <v>0</v>
      </c>
      <c r="J531" s="80">
        <f t="shared" si="144"/>
        <v>103</v>
      </c>
      <c r="K531" s="23">
        <f>K533+K532</f>
        <v>1904.8000000000002</v>
      </c>
      <c r="L531" s="23">
        <f t="shared" si="145"/>
        <v>2007.8000000000002</v>
      </c>
      <c r="M531" s="1"/>
      <c r="N531" s="1"/>
      <c r="O531" s="1"/>
    </row>
    <row r="532" spans="1:15" outlineLevel="6" x14ac:dyDescent="0.25">
      <c r="A532" s="216" t="s">
        <v>548</v>
      </c>
      <c r="B532" s="37" t="s">
        <v>17</v>
      </c>
      <c r="C532" s="37" t="s">
        <v>180</v>
      </c>
      <c r="D532" s="37" t="s">
        <v>191</v>
      </c>
      <c r="E532" s="37" t="s">
        <v>44</v>
      </c>
      <c r="F532" s="79"/>
      <c r="G532" s="23"/>
      <c r="H532" s="80"/>
      <c r="I532" s="23"/>
      <c r="J532" s="80"/>
      <c r="K532" s="124">
        <v>1631.7</v>
      </c>
      <c r="L532" s="23">
        <f t="shared" si="145"/>
        <v>1631.7</v>
      </c>
      <c r="M532" s="1"/>
      <c r="O532" s="305">
        <f t="shared" ref="O532:O533" si="146">L532+N532</f>
        <v>1631.7</v>
      </c>
    </row>
    <row r="533" spans="1:15" outlineLevel="7" x14ac:dyDescent="0.25">
      <c r="A533" s="216" t="s">
        <v>548</v>
      </c>
      <c r="B533" s="37" t="s">
        <v>17</v>
      </c>
      <c r="C533" s="37" t="s">
        <v>180</v>
      </c>
      <c r="D533" s="37" t="s">
        <v>191</v>
      </c>
      <c r="E533" s="37" t="s">
        <v>44</v>
      </c>
      <c r="F533" s="79">
        <v>103</v>
      </c>
      <c r="G533" s="26"/>
      <c r="H533" s="80">
        <f t="shared" si="142"/>
        <v>103</v>
      </c>
      <c r="I533" s="26"/>
      <c r="J533" s="80">
        <f t="shared" si="144"/>
        <v>103</v>
      </c>
      <c r="K533" s="82">
        <v>273.10000000000002</v>
      </c>
      <c r="L533" s="23">
        <f t="shared" si="145"/>
        <v>376.1</v>
      </c>
      <c r="M533" s="20" t="s">
        <v>795</v>
      </c>
      <c r="O533" s="305">
        <f t="shared" si="146"/>
        <v>376.1</v>
      </c>
    </row>
    <row r="534" spans="1:15" s="107" customFormat="1" ht="25.5" outlineLevel="7" x14ac:dyDescent="0.25">
      <c r="A534" s="223" t="s">
        <v>764</v>
      </c>
      <c r="B534" s="36" t="s">
        <v>17</v>
      </c>
      <c r="C534" s="36" t="s">
        <v>180</v>
      </c>
      <c r="D534" s="60" t="s">
        <v>70</v>
      </c>
      <c r="E534" s="36"/>
      <c r="F534" s="79"/>
      <c r="G534" s="26"/>
      <c r="H534" s="23"/>
      <c r="I534" s="23">
        <f>I535</f>
        <v>22</v>
      </c>
      <c r="J534" s="23">
        <f t="shared" si="144"/>
        <v>22</v>
      </c>
      <c r="K534" s="23">
        <f>K535</f>
        <v>35749.799999999996</v>
      </c>
      <c r="L534" s="23">
        <f t="shared" si="145"/>
        <v>35771.799999999996</v>
      </c>
      <c r="M534" s="106"/>
    </row>
    <row r="535" spans="1:15" s="107" customFormat="1" ht="38.25" outlineLevel="7" x14ac:dyDescent="0.25">
      <c r="A535" s="217" t="s">
        <v>710</v>
      </c>
      <c r="B535" s="36" t="s">
        <v>17</v>
      </c>
      <c r="C535" s="36" t="s">
        <v>180</v>
      </c>
      <c r="D535" s="60" t="s">
        <v>711</v>
      </c>
      <c r="E535" s="36"/>
      <c r="F535" s="79"/>
      <c r="G535" s="26"/>
      <c r="H535" s="23"/>
      <c r="I535" s="23">
        <f>I545</f>
        <v>22</v>
      </c>
      <c r="J535" s="23">
        <f t="shared" si="144"/>
        <v>22</v>
      </c>
      <c r="K535" s="23">
        <f>K537+K540+K542+K544+K546+K548+K550+K552+K554+K556+K558+K560+K562+K564+K566+K568+K570+K572+K574+K576+K578+K580+K582+K584+K586+K588+K590+K592+K594+K596+K598+K600+K602+K604+K606+K608+K610+K612+K614</f>
        <v>35749.799999999996</v>
      </c>
      <c r="L535" s="23">
        <f t="shared" si="145"/>
        <v>35771.799999999996</v>
      </c>
      <c r="M535" s="106"/>
    </row>
    <row r="536" spans="1:15" s="107" customFormat="1" ht="51" outlineLevel="7" x14ac:dyDescent="0.25">
      <c r="A536" s="217" t="s">
        <v>789</v>
      </c>
      <c r="B536" s="140">
        <v>280</v>
      </c>
      <c r="C536" s="36" t="s">
        <v>180</v>
      </c>
      <c r="D536" s="60" t="s">
        <v>788</v>
      </c>
      <c r="E536" s="36"/>
      <c r="F536" s="79"/>
      <c r="G536" s="26">
        <v>18263.28</v>
      </c>
      <c r="H536" s="23">
        <v>18263.28</v>
      </c>
      <c r="I536" s="23"/>
      <c r="J536" s="23"/>
      <c r="K536" s="23">
        <f>K537</f>
        <v>18990.2</v>
      </c>
      <c r="L536" s="23">
        <f t="shared" si="145"/>
        <v>18990.2</v>
      </c>
      <c r="M536" s="106"/>
    </row>
    <row r="537" spans="1:15" s="159" customFormat="1" outlineLevel="7" x14ac:dyDescent="0.25">
      <c r="A537" s="281" t="s">
        <v>548</v>
      </c>
      <c r="B537" s="37">
        <v>280</v>
      </c>
      <c r="C537" s="37" t="s">
        <v>180</v>
      </c>
      <c r="D537" s="105" t="s">
        <v>788</v>
      </c>
      <c r="E537" s="37">
        <v>244</v>
      </c>
      <c r="F537" s="125"/>
      <c r="G537" s="26">
        <v>18263.28</v>
      </c>
      <c r="H537" s="26">
        <v>18263.28</v>
      </c>
      <c r="I537" s="26"/>
      <c r="J537" s="26"/>
      <c r="K537" s="124">
        <f>18438.2+552</f>
        <v>18990.2</v>
      </c>
      <c r="L537" s="23">
        <f t="shared" si="145"/>
        <v>18990.2</v>
      </c>
      <c r="M537" s="157"/>
      <c r="O537" s="305">
        <f>L537+N537</f>
        <v>18990.2</v>
      </c>
    </row>
    <row r="538" spans="1:15" s="107" customFormat="1" ht="51" outlineLevel="7" x14ac:dyDescent="0.25">
      <c r="A538" s="217" t="s">
        <v>789</v>
      </c>
      <c r="B538" s="140">
        <v>280</v>
      </c>
      <c r="C538" s="36" t="s">
        <v>180</v>
      </c>
      <c r="D538" s="60" t="s">
        <v>1162</v>
      </c>
      <c r="E538" s="36"/>
      <c r="F538" s="79"/>
      <c r="G538" s="26"/>
      <c r="H538" s="23"/>
      <c r="I538" s="23"/>
      <c r="J538" s="23"/>
      <c r="K538" s="23">
        <f>K539+K541+K543</f>
        <v>2065.1000000000004</v>
      </c>
      <c r="L538" s="23">
        <f>J538+K538</f>
        <v>2065.1000000000004</v>
      </c>
      <c r="M538" s="106"/>
    </row>
    <row r="539" spans="1:15" s="107" customFormat="1" outlineLevel="7" x14ac:dyDescent="0.25">
      <c r="A539" s="246" t="s">
        <v>804</v>
      </c>
      <c r="B539" s="36">
        <v>280</v>
      </c>
      <c r="C539" s="36" t="s">
        <v>180</v>
      </c>
      <c r="D539" s="60" t="s">
        <v>803</v>
      </c>
      <c r="E539" s="36"/>
      <c r="F539" s="79"/>
      <c r="G539" s="26"/>
      <c r="H539" s="23"/>
      <c r="I539" s="23"/>
      <c r="J539" s="23"/>
      <c r="K539" s="23">
        <v>273.7</v>
      </c>
      <c r="L539" s="23">
        <f t="shared" ref="L539:L544" si="147">J539+K539</f>
        <v>273.7</v>
      </c>
      <c r="M539" s="106"/>
    </row>
    <row r="540" spans="1:15" s="159" customFormat="1" outlineLevel="7" x14ac:dyDescent="0.25">
      <c r="A540" s="218" t="s">
        <v>548</v>
      </c>
      <c r="B540" s="133">
        <v>280</v>
      </c>
      <c r="C540" s="37" t="s">
        <v>180</v>
      </c>
      <c r="D540" s="105" t="s">
        <v>803</v>
      </c>
      <c r="E540" s="37" t="s">
        <v>44</v>
      </c>
      <c r="F540" s="125"/>
      <c r="G540" s="26"/>
      <c r="H540" s="26"/>
      <c r="I540" s="26"/>
      <c r="J540" s="26"/>
      <c r="K540" s="124">
        <v>273.7</v>
      </c>
      <c r="L540" s="23">
        <f t="shared" si="147"/>
        <v>273.7</v>
      </c>
      <c r="M540" s="157"/>
      <c r="O540" s="305">
        <f>L540+N540</f>
        <v>273.7</v>
      </c>
    </row>
    <row r="541" spans="1:15" s="107" customFormat="1" ht="25.5" outlineLevel="7" x14ac:dyDescent="0.25">
      <c r="A541" s="246" t="s">
        <v>806</v>
      </c>
      <c r="B541" s="36">
        <v>280</v>
      </c>
      <c r="C541" s="36" t="s">
        <v>180</v>
      </c>
      <c r="D541" s="60" t="s">
        <v>805</v>
      </c>
      <c r="E541" s="36"/>
      <c r="F541" s="79"/>
      <c r="G541" s="23"/>
      <c r="H541" s="23"/>
      <c r="I541" s="23"/>
      <c r="J541" s="23"/>
      <c r="K541" s="23">
        <v>600</v>
      </c>
      <c r="L541" s="23">
        <f t="shared" si="147"/>
        <v>600</v>
      </c>
      <c r="M541" s="106"/>
    </row>
    <row r="542" spans="1:15" s="159" customFormat="1" outlineLevel="7" x14ac:dyDescent="0.25">
      <c r="A542" s="218" t="s">
        <v>548</v>
      </c>
      <c r="B542" s="133">
        <v>280</v>
      </c>
      <c r="C542" s="37" t="s">
        <v>180</v>
      </c>
      <c r="D542" s="105" t="s">
        <v>805</v>
      </c>
      <c r="E542" s="37" t="s">
        <v>44</v>
      </c>
      <c r="F542" s="125"/>
      <c r="G542" s="26"/>
      <c r="H542" s="26"/>
      <c r="I542" s="26"/>
      <c r="J542" s="26"/>
      <c r="K542" s="124">
        <v>600</v>
      </c>
      <c r="L542" s="23">
        <f t="shared" si="147"/>
        <v>600</v>
      </c>
      <c r="M542" s="157"/>
      <c r="O542" s="305">
        <f>L542+N542</f>
        <v>600</v>
      </c>
    </row>
    <row r="543" spans="1:15" s="107" customFormat="1" outlineLevel="7" x14ac:dyDescent="0.25">
      <c r="A543" s="217" t="s">
        <v>807</v>
      </c>
      <c r="B543" s="140">
        <v>280</v>
      </c>
      <c r="C543" s="36" t="s">
        <v>180</v>
      </c>
      <c r="D543" s="60" t="s">
        <v>808</v>
      </c>
      <c r="E543" s="36"/>
      <c r="F543" s="79"/>
      <c r="G543" s="26"/>
      <c r="H543" s="23"/>
      <c r="I543" s="23"/>
      <c r="J543" s="23"/>
      <c r="K543" s="23">
        <v>1191.4000000000001</v>
      </c>
      <c r="L543" s="23">
        <f t="shared" si="147"/>
        <v>1191.4000000000001</v>
      </c>
      <c r="M543" s="106"/>
    </row>
    <row r="544" spans="1:15" s="159" customFormat="1" outlineLevel="7" x14ac:dyDescent="0.25">
      <c r="A544" s="218" t="s">
        <v>548</v>
      </c>
      <c r="B544" s="133">
        <v>280</v>
      </c>
      <c r="C544" s="37" t="s">
        <v>180</v>
      </c>
      <c r="D544" s="105" t="s">
        <v>808</v>
      </c>
      <c r="E544" s="37" t="s">
        <v>44</v>
      </c>
      <c r="F544" s="125"/>
      <c r="G544" s="26"/>
      <c r="H544" s="26"/>
      <c r="I544" s="26"/>
      <c r="J544" s="26"/>
      <c r="K544" s="124">
        <v>1191.4000000000001</v>
      </c>
      <c r="L544" s="23">
        <f t="shared" si="147"/>
        <v>1191.4000000000001</v>
      </c>
      <c r="M544" s="157"/>
      <c r="O544" s="305">
        <f>L544+N544</f>
        <v>1191.4000000000001</v>
      </c>
    </row>
    <row r="545" spans="1:15" s="107" customFormat="1" ht="89.25" outlineLevel="7" x14ac:dyDescent="0.25">
      <c r="A545" s="280" t="s">
        <v>769</v>
      </c>
      <c r="B545" s="140" t="s">
        <v>17</v>
      </c>
      <c r="C545" s="36" t="s">
        <v>180</v>
      </c>
      <c r="D545" s="52" t="s">
        <v>770</v>
      </c>
      <c r="E545" s="108"/>
      <c r="F545" s="79"/>
      <c r="G545" s="26"/>
      <c r="H545" s="23"/>
      <c r="I545" s="23">
        <f>I546</f>
        <v>22</v>
      </c>
      <c r="J545" s="23">
        <f t="shared" si="144"/>
        <v>22</v>
      </c>
      <c r="K545" s="23">
        <f>K546</f>
        <v>58.5</v>
      </c>
      <c r="L545" s="23">
        <f t="shared" si="145"/>
        <v>80.5</v>
      </c>
      <c r="M545" s="106"/>
    </row>
    <row r="546" spans="1:15" s="107" customFormat="1" outlineLevel="7" x14ac:dyDescent="0.25">
      <c r="A546" s="216" t="s">
        <v>548</v>
      </c>
      <c r="B546" s="37" t="s">
        <v>17</v>
      </c>
      <c r="C546" s="37" t="s">
        <v>180</v>
      </c>
      <c r="D546" s="56" t="s">
        <v>770</v>
      </c>
      <c r="E546" s="110" t="s">
        <v>44</v>
      </c>
      <c r="F546" s="79"/>
      <c r="G546" s="26"/>
      <c r="H546" s="23"/>
      <c r="I546" s="111">
        <v>22</v>
      </c>
      <c r="J546" s="23">
        <f t="shared" si="144"/>
        <v>22</v>
      </c>
      <c r="K546" s="26">
        <v>58.5</v>
      </c>
      <c r="L546" s="23">
        <f t="shared" si="145"/>
        <v>80.5</v>
      </c>
      <c r="M546" s="20"/>
      <c r="N546" s="106">
        <f>48+10.5</f>
        <v>58.5</v>
      </c>
      <c r="O546" s="305">
        <f>L546+N546</f>
        <v>139</v>
      </c>
    </row>
    <row r="547" spans="1:15" s="107" customFormat="1" ht="51" outlineLevel="7" x14ac:dyDescent="0.25">
      <c r="A547" s="223" t="s">
        <v>861</v>
      </c>
      <c r="B547" s="36" t="s">
        <v>17</v>
      </c>
      <c r="C547" s="36" t="s">
        <v>180</v>
      </c>
      <c r="D547" s="108" t="s">
        <v>859</v>
      </c>
      <c r="E547" s="110"/>
      <c r="F547" s="91"/>
      <c r="G547" s="26"/>
      <c r="H547" s="23"/>
      <c r="I547" s="111"/>
      <c r="J547" s="26"/>
      <c r="K547" s="23">
        <f>K549</f>
        <v>114.3</v>
      </c>
      <c r="L547" s="23">
        <f t="shared" si="145"/>
        <v>114.3</v>
      </c>
      <c r="M547" s="20"/>
      <c r="N547" s="106"/>
      <c r="O547" s="20"/>
    </row>
    <row r="548" spans="1:15" s="107" customFormat="1" outlineLevel="7" x14ac:dyDescent="0.25">
      <c r="A548" s="216" t="s">
        <v>548</v>
      </c>
      <c r="B548" s="37" t="s">
        <v>17</v>
      </c>
      <c r="C548" s="37" t="s">
        <v>180</v>
      </c>
      <c r="D548" s="110" t="s">
        <v>859</v>
      </c>
      <c r="E548" s="110" t="s">
        <v>44</v>
      </c>
      <c r="F548" s="91"/>
      <c r="G548" s="26"/>
      <c r="H548" s="23"/>
      <c r="I548" s="111"/>
      <c r="J548" s="26"/>
      <c r="K548" s="26">
        <v>204.2</v>
      </c>
      <c r="L548" s="23">
        <f t="shared" si="145"/>
        <v>204.2</v>
      </c>
      <c r="M548" s="20"/>
      <c r="N548" s="106">
        <f>193.2+11</f>
        <v>204.2</v>
      </c>
      <c r="O548" s="305">
        <f>L548+N548</f>
        <v>408.4</v>
      </c>
    </row>
    <row r="549" spans="1:15" s="107" customFormat="1" outlineLevel="7" x14ac:dyDescent="0.25">
      <c r="A549" s="222" t="s">
        <v>632</v>
      </c>
      <c r="B549" s="36" t="s">
        <v>17</v>
      </c>
      <c r="C549" s="36" t="s">
        <v>180</v>
      </c>
      <c r="D549" s="109" t="s">
        <v>860</v>
      </c>
      <c r="E549" s="110"/>
      <c r="F549" s="91"/>
      <c r="G549" s="26"/>
      <c r="H549" s="23"/>
      <c r="I549" s="111"/>
      <c r="J549" s="26"/>
      <c r="K549" s="23">
        <f>K550</f>
        <v>114.3</v>
      </c>
      <c r="L549" s="23">
        <f t="shared" si="145"/>
        <v>114.3</v>
      </c>
      <c r="M549" s="20"/>
      <c r="N549" s="106"/>
      <c r="O549" s="20"/>
    </row>
    <row r="550" spans="1:15" s="107" customFormat="1" outlineLevel="7" x14ac:dyDescent="0.25">
      <c r="A550" s="216" t="s">
        <v>548</v>
      </c>
      <c r="B550" s="37" t="s">
        <v>17</v>
      </c>
      <c r="C550" s="37" t="s">
        <v>180</v>
      </c>
      <c r="D550" s="21" t="s">
        <v>860</v>
      </c>
      <c r="E550" s="110" t="s">
        <v>44</v>
      </c>
      <c r="F550" s="91"/>
      <c r="G550" s="26"/>
      <c r="H550" s="23"/>
      <c r="I550" s="111"/>
      <c r="J550" s="26"/>
      <c r="K550" s="26">
        <v>114.3</v>
      </c>
      <c r="L550" s="23">
        <f t="shared" si="145"/>
        <v>114.3</v>
      </c>
      <c r="M550" s="20"/>
      <c r="N550" s="106">
        <v>114.3</v>
      </c>
      <c r="O550" s="305">
        <f>L550+N550</f>
        <v>228.6</v>
      </c>
    </row>
    <row r="551" spans="1:15" s="107" customFormat="1" ht="25.5" outlineLevel="7" x14ac:dyDescent="0.25">
      <c r="A551" s="222" t="s">
        <v>1201</v>
      </c>
      <c r="B551" s="36" t="s">
        <v>17</v>
      </c>
      <c r="C551" s="36" t="s">
        <v>180</v>
      </c>
      <c r="D551" s="109" t="s">
        <v>1197</v>
      </c>
      <c r="E551" s="110"/>
      <c r="F551" s="91"/>
      <c r="G551" s="26"/>
      <c r="H551" s="23"/>
      <c r="I551" s="111"/>
      <c r="J551" s="26"/>
      <c r="K551" s="23">
        <f>K552</f>
        <v>200</v>
      </c>
      <c r="L551" s="23">
        <f t="shared" si="145"/>
        <v>200</v>
      </c>
      <c r="M551" s="20"/>
      <c r="N551" s="106"/>
      <c r="O551" s="305"/>
    </row>
    <row r="552" spans="1:15" s="107" customFormat="1" outlineLevel="7" x14ac:dyDescent="0.25">
      <c r="A552" s="216" t="s">
        <v>548</v>
      </c>
      <c r="B552" s="37" t="s">
        <v>17</v>
      </c>
      <c r="C552" s="37" t="s">
        <v>180</v>
      </c>
      <c r="D552" s="21" t="s">
        <v>1197</v>
      </c>
      <c r="E552" s="110" t="s">
        <v>44</v>
      </c>
      <c r="F552" s="91"/>
      <c r="G552" s="26"/>
      <c r="H552" s="23"/>
      <c r="I552" s="111"/>
      <c r="J552" s="26"/>
      <c r="K552" s="26">
        <v>200</v>
      </c>
      <c r="L552" s="23">
        <f t="shared" si="145"/>
        <v>200</v>
      </c>
      <c r="M552" s="20"/>
      <c r="N552" s="106">
        <v>200</v>
      </c>
      <c r="O552" s="305">
        <f>L552+N552</f>
        <v>400</v>
      </c>
    </row>
    <row r="553" spans="1:15" s="107" customFormat="1" ht="25.5" outlineLevel="7" x14ac:dyDescent="0.25">
      <c r="A553" s="222" t="s">
        <v>1202</v>
      </c>
      <c r="B553" s="36" t="s">
        <v>17</v>
      </c>
      <c r="C553" s="36" t="s">
        <v>180</v>
      </c>
      <c r="D553" s="109" t="s">
        <v>1198</v>
      </c>
      <c r="E553" s="110"/>
      <c r="F553" s="91"/>
      <c r="G553" s="26"/>
      <c r="H553" s="23"/>
      <c r="I553" s="111"/>
      <c r="J553" s="26"/>
      <c r="K553" s="23">
        <f>K554</f>
        <v>571.20000000000005</v>
      </c>
      <c r="L553" s="23">
        <f t="shared" si="145"/>
        <v>571.20000000000005</v>
      </c>
      <c r="M553" s="20"/>
      <c r="N553" s="106"/>
      <c r="O553" s="305"/>
    </row>
    <row r="554" spans="1:15" s="107" customFormat="1" outlineLevel="7" x14ac:dyDescent="0.25">
      <c r="A554" s="216" t="s">
        <v>548</v>
      </c>
      <c r="B554" s="37" t="s">
        <v>17</v>
      </c>
      <c r="C554" s="37" t="s">
        <v>180</v>
      </c>
      <c r="D554" s="21" t="s">
        <v>1198</v>
      </c>
      <c r="E554" s="110" t="s">
        <v>44</v>
      </c>
      <c r="F554" s="91"/>
      <c r="G554" s="26"/>
      <c r="H554" s="23"/>
      <c r="I554" s="111"/>
      <c r="J554" s="26"/>
      <c r="K554" s="26">
        <v>571.20000000000005</v>
      </c>
      <c r="L554" s="23">
        <f t="shared" si="145"/>
        <v>571.20000000000005</v>
      </c>
      <c r="M554" s="20"/>
      <c r="N554" s="106">
        <v>571.20000000000005</v>
      </c>
      <c r="O554" s="305">
        <f>L554+N554</f>
        <v>1142.4000000000001</v>
      </c>
    </row>
    <row r="555" spans="1:15" s="107" customFormat="1" ht="25.5" outlineLevel="7" x14ac:dyDescent="0.25">
      <c r="A555" s="222" t="s">
        <v>1203</v>
      </c>
      <c r="B555" s="36" t="s">
        <v>17</v>
      </c>
      <c r="C555" s="36" t="s">
        <v>180</v>
      </c>
      <c r="D555" s="109" t="s">
        <v>1199</v>
      </c>
      <c r="E555" s="110"/>
      <c r="F555" s="91"/>
      <c r="G555" s="26"/>
      <c r="H555" s="23"/>
      <c r="I555" s="111"/>
      <c r="J555" s="26"/>
      <c r="K555" s="23">
        <f>K556</f>
        <v>22</v>
      </c>
      <c r="L555" s="23">
        <f t="shared" si="145"/>
        <v>22</v>
      </c>
      <c r="M555" s="20"/>
      <c r="N555" s="106"/>
      <c r="O555" s="305"/>
    </row>
    <row r="556" spans="1:15" s="107" customFormat="1" outlineLevel="7" x14ac:dyDescent="0.25">
      <c r="A556" s="216" t="s">
        <v>548</v>
      </c>
      <c r="B556" s="37" t="s">
        <v>17</v>
      </c>
      <c r="C556" s="37" t="s">
        <v>180</v>
      </c>
      <c r="D556" s="21" t="s">
        <v>1199</v>
      </c>
      <c r="E556" s="110" t="s">
        <v>44</v>
      </c>
      <c r="F556" s="91"/>
      <c r="G556" s="26"/>
      <c r="H556" s="23"/>
      <c r="I556" s="111"/>
      <c r="J556" s="26"/>
      <c r="K556" s="26">
        <v>22</v>
      </c>
      <c r="L556" s="23">
        <f t="shared" si="145"/>
        <v>22</v>
      </c>
      <c r="M556" s="20"/>
      <c r="N556" s="106">
        <v>22</v>
      </c>
      <c r="O556" s="305">
        <f>L556+N556</f>
        <v>44</v>
      </c>
    </row>
    <row r="557" spans="1:15" s="107" customFormat="1" ht="38.25" outlineLevel="7" x14ac:dyDescent="0.25">
      <c r="A557" s="222" t="s">
        <v>1204</v>
      </c>
      <c r="B557" s="36" t="s">
        <v>17</v>
      </c>
      <c r="C557" s="36" t="s">
        <v>180</v>
      </c>
      <c r="D557" s="109" t="s">
        <v>1200</v>
      </c>
      <c r="E557" s="110"/>
      <c r="F557" s="91"/>
      <c r="G557" s="26"/>
      <c r="H557" s="23"/>
      <c r="I557" s="111"/>
      <c r="J557" s="26"/>
      <c r="K557" s="23">
        <f>K558</f>
        <v>250</v>
      </c>
      <c r="L557" s="23">
        <f t="shared" si="145"/>
        <v>250</v>
      </c>
      <c r="M557" s="20"/>
      <c r="N557" s="106"/>
      <c r="O557" s="305"/>
    </row>
    <row r="558" spans="1:15" s="107" customFormat="1" outlineLevel="7" x14ac:dyDescent="0.25">
      <c r="A558" s="216" t="s">
        <v>548</v>
      </c>
      <c r="B558" s="37" t="s">
        <v>17</v>
      </c>
      <c r="C558" s="37" t="s">
        <v>180</v>
      </c>
      <c r="D558" s="21" t="s">
        <v>1200</v>
      </c>
      <c r="E558" s="110" t="s">
        <v>44</v>
      </c>
      <c r="F558" s="91"/>
      <c r="G558" s="26"/>
      <c r="H558" s="23"/>
      <c r="I558" s="111"/>
      <c r="J558" s="26"/>
      <c r="K558" s="26">
        <v>250</v>
      </c>
      <c r="L558" s="23">
        <f t="shared" si="145"/>
        <v>250</v>
      </c>
      <c r="M558" s="20"/>
      <c r="N558" s="106">
        <v>250</v>
      </c>
      <c r="O558" s="305">
        <f>L558+N558</f>
        <v>500</v>
      </c>
    </row>
    <row r="559" spans="1:15" s="107" customFormat="1" ht="25.5" outlineLevel="7" x14ac:dyDescent="0.25">
      <c r="A559" s="192" t="s">
        <v>1080</v>
      </c>
      <c r="B559" s="36" t="s">
        <v>17</v>
      </c>
      <c r="C559" s="36" t="s">
        <v>180</v>
      </c>
      <c r="D559" s="195" t="s">
        <v>1056</v>
      </c>
      <c r="E559" s="110"/>
      <c r="F559" s="91"/>
      <c r="G559" s="26"/>
      <c r="H559" s="23"/>
      <c r="I559" s="111"/>
      <c r="J559" s="26"/>
      <c r="K559" s="23">
        <f>K560</f>
        <v>368</v>
      </c>
      <c r="L559" s="23">
        <f t="shared" si="145"/>
        <v>368</v>
      </c>
      <c r="M559" s="20"/>
      <c r="N559" s="106"/>
      <c r="O559" s="20"/>
    </row>
    <row r="560" spans="1:15" s="107" customFormat="1" outlineLevel="7" x14ac:dyDescent="0.25">
      <c r="A560" s="216" t="s">
        <v>548</v>
      </c>
      <c r="B560" s="37" t="s">
        <v>17</v>
      </c>
      <c r="C560" s="37" t="s">
        <v>180</v>
      </c>
      <c r="D560" s="204" t="s">
        <v>1056</v>
      </c>
      <c r="E560" s="110" t="s">
        <v>44</v>
      </c>
      <c r="F560" s="91"/>
      <c r="G560" s="26"/>
      <c r="H560" s="23"/>
      <c r="I560" s="111"/>
      <c r="J560" s="26"/>
      <c r="K560" s="26">
        <v>368</v>
      </c>
      <c r="L560" s="23">
        <f t="shared" si="145"/>
        <v>368</v>
      </c>
      <c r="M560" s="20"/>
      <c r="N560" s="106">
        <v>368</v>
      </c>
      <c r="O560" s="305">
        <f>L560+N560</f>
        <v>736</v>
      </c>
    </row>
    <row r="561" spans="1:15" s="107" customFormat="1" ht="25.5" outlineLevel="7" x14ac:dyDescent="0.25">
      <c r="A561" s="253" t="s">
        <v>1093</v>
      </c>
      <c r="B561" s="36" t="s">
        <v>17</v>
      </c>
      <c r="C561" s="36" t="s">
        <v>180</v>
      </c>
      <c r="D561" s="196" t="s">
        <v>1069</v>
      </c>
      <c r="E561" s="110"/>
      <c r="F561" s="91"/>
      <c r="G561" s="26"/>
      <c r="H561" s="23"/>
      <c r="I561" s="111"/>
      <c r="J561" s="26"/>
      <c r="K561" s="23">
        <f>K562</f>
        <v>85</v>
      </c>
      <c r="L561" s="23">
        <f t="shared" si="145"/>
        <v>85</v>
      </c>
      <c r="M561" s="20"/>
      <c r="N561" s="106"/>
      <c r="O561" s="20"/>
    </row>
    <row r="562" spans="1:15" s="107" customFormat="1" outlineLevel="7" x14ac:dyDescent="0.25">
      <c r="A562" s="216" t="s">
        <v>548</v>
      </c>
      <c r="B562" s="37" t="s">
        <v>17</v>
      </c>
      <c r="C562" s="37" t="s">
        <v>180</v>
      </c>
      <c r="D562" s="205" t="s">
        <v>1069</v>
      </c>
      <c r="E562" s="110" t="s">
        <v>44</v>
      </c>
      <c r="F562" s="91"/>
      <c r="G562" s="26"/>
      <c r="H562" s="23"/>
      <c r="I562" s="111"/>
      <c r="J562" s="26"/>
      <c r="K562" s="26">
        <v>85</v>
      </c>
      <c r="L562" s="23">
        <f t="shared" si="145"/>
        <v>85</v>
      </c>
      <c r="M562" s="20"/>
      <c r="N562" s="106">
        <v>85</v>
      </c>
      <c r="O562" s="305">
        <f>L562+N562</f>
        <v>170</v>
      </c>
    </row>
    <row r="563" spans="1:15" s="107" customFormat="1" ht="25.5" outlineLevel="7" x14ac:dyDescent="0.25">
      <c r="A563" s="254" t="s">
        <v>1078</v>
      </c>
      <c r="B563" s="36" t="s">
        <v>17</v>
      </c>
      <c r="C563" s="36" t="s">
        <v>180</v>
      </c>
      <c r="D563" s="194" t="s">
        <v>1054</v>
      </c>
      <c r="E563" s="110"/>
      <c r="F563" s="91"/>
      <c r="G563" s="26"/>
      <c r="H563" s="23"/>
      <c r="I563" s="111"/>
      <c r="J563" s="26"/>
      <c r="K563" s="23">
        <f>K564</f>
        <v>50.2</v>
      </c>
      <c r="L563" s="23">
        <f t="shared" si="145"/>
        <v>50.2</v>
      </c>
      <c r="M563" s="20"/>
      <c r="N563" s="106"/>
      <c r="O563" s="20"/>
    </row>
    <row r="564" spans="1:15" s="107" customFormat="1" outlineLevel="7" x14ac:dyDescent="0.25">
      <c r="A564" s="216" t="s">
        <v>548</v>
      </c>
      <c r="B564" s="37" t="s">
        <v>17</v>
      </c>
      <c r="C564" s="37" t="s">
        <v>180</v>
      </c>
      <c r="D564" s="206" t="s">
        <v>1054</v>
      </c>
      <c r="E564" s="110" t="s">
        <v>44</v>
      </c>
      <c r="F564" s="91"/>
      <c r="G564" s="26"/>
      <c r="H564" s="23"/>
      <c r="I564" s="111"/>
      <c r="J564" s="26"/>
      <c r="K564" s="26">
        <v>50.2</v>
      </c>
      <c r="L564" s="23">
        <f t="shared" si="145"/>
        <v>50.2</v>
      </c>
      <c r="M564" s="20"/>
      <c r="N564" s="106">
        <v>50.2</v>
      </c>
      <c r="O564" s="305">
        <f>L564+N564</f>
        <v>100.4</v>
      </c>
    </row>
    <row r="565" spans="1:15" s="107" customFormat="1" outlineLevel="7" x14ac:dyDescent="0.25">
      <c r="A565" s="193" t="s">
        <v>1079</v>
      </c>
      <c r="B565" s="36" t="s">
        <v>17</v>
      </c>
      <c r="C565" s="36" t="s">
        <v>180</v>
      </c>
      <c r="D565" s="194" t="s">
        <v>1055</v>
      </c>
      <c r="E565" s="110"/>
      <c r="F565" s="91"/>
      <c r="G565" s="26"/>
      <c r="H565" s="23"/>
      <c r="I565" s="111"/>
      <c r="J565" s="26"/>
      <c r="K565" s="23">
        <f>K566</f>
        <v>58.4</v>
      </c>
      <c r="L565" s="23">
        <f t="shared" si="145"/>
        <v>58.4</v>
      </c>
      <c r="M565" s="20"/>
      <c r="N565" s="106"/>
      <c r="O565" s="20"/>
    </row>
    <row r="566" spans="1:15" s="107" customFormat="1" outlineLevel="7" x14ac:dyDescent="0.25">
      <c r="A566" s="216" t="s">
        <v>548</v>
      </c>
      <c r="B566" s="37" t="s">
        <v>17</v>
      </c>
      <c r="C566" s="37" t="s">
        <v>180</v>
      </c>
      <c r="D566" s="206" t="s">
        <v>1055</v>
      </c>
      <c r="E566" s="110" t="s">
        <v>44</v>
      </c>
      <c r="F566" s="91"/>
      <c r="G566" s="26"/>
      <c r="H566" s="23"/>
      <c r="I566" s="111"/>
      <c r="J566" s="26"/>
      <c r="K566" s="26">
        <v>58.4</v>
      </c>
      <c r="L566" s="23">
        <f t="shared" si="145"/>
        <v>58.4</v>
      </c>
      <c r="M566" s="20"/>
      <c r="N566" s="106">
        <v>58.4</v>
      </c>
      <c r="O566" s="305">
        <f>L566+N566</f>
        <v>116.8</v>
      </c>
    </row>
    <row r="567" spans="1:15" s="107" customFormat="1" ht="25.5" outlineLevel="7" x14ac:dyDescent="0.25">
      <c r="A567" s="253" t="s">
        <v>1102</v>
      </c>
      <c r="B567" s="36" t="s">
        <v>17</v>
      </c>
      <c r="C567" s="36" t="s">
        <v>180</v>
      </c>
      <c r="D567" s="196" t="s">
        <v>1103</v>
      </c>
      <c r="E567" s="110"/>
      <c r="F567" s="91"/>
      <c r="G567" s="26"/>
      <c r="H567" s="23"/>
      <c r="I567" s="111"/>
      <c r="J567" s="26"/>
      <c r="K567" s="23">
        <f>K568</f>
        <v>116.6</v>
      </c>
      <c r="L567" s="23">
        <f t="shared" si="145"/>
        <v>116.6</v>
      </c>
      <c r="M567" s="20"/>
      <c r="N567" s="106"/>
      <c r="O567" s="20"/>
    </row>
    <row r="568" spans="1:15" s="107" customFormat="1" outlineLevel="7" x14ac:dyDescent="0.25">
      <c r="A568" s="216" t="s">
        <v>548</v>
      </c>
      <c r="B568" s="37" t="s">
        <v>17</v>
      </c>
      <c r="C568" s="37" t="s">
        <v>180</v>
      </c>
      <c r="D568" s="207" t="s">
        <v>1103</v>
      </c>
      <c r="E568" s="110" t="s">
        <v>44</v>
      </c>
      <c r="F568" s="91"/>
      <c r="G568" s="26"/>
      <c r="H568" s="23"/>
      <c r="I568" s="111"/>
      <c r="J568" s="26"/>
      <c r="K568" s="26">
        <v>116.6</v>
      </c>
      <c r="L568" s="23">
        <f t="shared" si="145"/>
        <v>116.6</v>
      </c>
      <c r="M568" s="20"/>
      <c r="N568" s="106">
        <v>116.6</v>
      </c>
      <c r="O568" s="305">
        <f>L568+N568</f>
        <v>233.2</v>
      </c>
    </row>
    <row r="569" spans="1:15" s="107" customFormat="1" ht="25.5" outlineLevel="7" x14ac:dyDescent="0.25">
      <c r="A569" s="253" t="s">
        <v>1081</v>
      </c>
      <c r="B569" s="36" t="s">
        <v>17</v>
      </c>
      <c r="C569" s="36" t="s">
        <v>180</v>
      </c>
      <c r="D569" s="196" t="s">
        <v>1057</v>
      </c>
      <c r="E569" s="110"/>
      <c r="F569" s="91"/>
      <c r="G569" s="26"/>
      <c r="H569" s="23"/>
      <c r="I569" s="111"/>
      <c r="J569" s="26"/>
      <c r="K569" s="23">
        <f>K570</f>
        <v>225.4</v>
      </c>
      <c r="L569" s="23">
        <f t="shared" si="145"/>
        <v>225.4</v>
      </c>
      <c r="M569" s="20"/>
      <c r="N569" s="106"/>
      <c r="O569" s="20"/>
    </row>
    <row r="570" spans="1:15" s="107" customFormat="1" outlineLevel="7" x14ac:dyDescent="0.25">
      <c r="A570" s="216" t="s">
        <v>548</v>
      </c>
      <c r="B570" s="37" t="s">
        <v>17</v>
      </c>
      <c r="C570" s="37" t="s">
        <v>180</v>
      </c>
      <c r="D570" s="205" t="s">
        <v>1057</v>
      </c>
      <c r="E570" s="110" t="s">
        <v>44</v>
      </c>
      <c r="F570" s="91"/>
      <c r="G570" s="26"/>
      <c r="H570" s="23"/>
      <c r="I570" s="111"/>
      <c r="J570" s="26"/>
      <c r="K570" s="26">
        <v>225.4</v>
      </c>
      <c r="L570" s="23">
        <f t="shared" si="145"/>
        <v>225.4</v>
      </c>
      <c r="M570" s="20"/>
      <c r="N570" s="106">
        <v>225.4</v>
      </c>
      <c r="O570" s="305">
        <f>L570+N570</f>
        <v>450.8</v>
      </c>
    </row>
    <row r="571" spans="1:15" s="107" customFormat="1" ht="25.5" outlineLevel="7" x14ac:dyDescent="0.25">
      <c r="A571" s="193" t="s">
        <v>1082</v>
      </c>
      <c r="B571" s="36" t="s">
        <v>17</v>
      </c>
      <c r="C571" s="36" t="s">
        <v>180</v>
      </c>
      <c r="D571" s="197" t="s">
        <v>1058</v>
      </c>
      <c r="E571" s="110"/>
      <c r="F571" s="91"/>
      <c r="G571" s="26"/>
      <c r="H571" s="23"/>
      <c r="I571" s="111"/>
      <c r="J571" s="26"/>
      <c r="K571" s="23">
        <f>K572</f>
        <v>229.8</v>
      </c>
      <c r="L571" s="23">
        <f t="shared" si="145"/>
        <v>229.8</v>
      </c>
      <c r="M571" s="20"/>
      <c r="N571" s="106"/>
      <c r="O571" s="20"/>
    </row>
    <row r="572" spans="1:15" s="107" customFormat="1" outlineLevel="7" x14ac:dyDescent="0.25">
      <c r="A572" s="216" t="s">
        <v>548</v>
      </c>
      <c r="B572" s="37" t="s">
        <v>17</v>
      </c>
      <c r="C572" s="37" t="s">
        <v>180</v>
      </c>
      <c r="D572" s="208" t="s">
        <v>1058</v>
      </c>
      <c r="E572" s="110" t="s">
        <v>44</v>
      </c>
      <c r="F572" s="91"/>
      <c r="G572" s="26"/>
      <c r="H572" s="23"/>
      <c r="I572" s="111"/>
      <c r="J572" s="26"/>
      <c r="K572" s="26">
        <v>229.8</v>
      </c>
      <c r="L572" s="23">
        <f t="shared" si="145"/>
        <v>229.8</v>
      </c>
      <c r="M572" s="20"/>
      <c r="N572" s="106">
        <v>229.8</v>
      </c>
      <c r="O572" s="305">
        <f>L572+N572</f>
        <v>459.6</v>
      </c>
    </row>
    <row r="573" spans="1:15" s="107" customFormat="1" ht="29.25" customHeight="1" outlineLevel="7" x14ac:dyDescent="0.25">
      <c r="A573" s="252" t="s">
        <v>1083</v>
      </c>
      <c r="B573" s="36" t="s">
        <v>17</v>
      </c>
      <c r="C573" s="36" t="s">
        <v>180</v>
      </c>
      <c r="D573" s="196" t="s">
        <v>1059</v>
      </c>
      <c r="E573" s="110"/>
      <c r="F573" s="91"/>
      <c r="G573" s="26"/>
      <c r="H573" s="23"/>
      <c r="I573" s="111"/>
      <c r="J573" s="26"/>
      <c r="K573" s="23">
        <f>K574</f>
        <v>601.5</v>
      </c>
      <c r="L573" s="23">
        <f t="shared" si="145"/>
        <v>601.5</v>
      </c>
      <c r="M573" s="20"/>
      <c r="N573" s="106"/>
      <c r="O573" s="20"/>
    </row>
    <row r="574" spans="1:15" s="107" customFormat="1" outlineLevel="7" x14ac:dyDescent="0.25">
      <c r="A574" s="216" t="s">
        <v>548</v>
      </c>
      <c r="B574" s="37" t="s">
        <v>17</v>
      </c>
      <c r="C574" s="37" t="s">
        <v>180</v>
      </c>
      <c r="D574" s="205" t="s">
        <v>1059</v>
      </c>
      <c r="E574" s="110" t="s">
        <v>44</v>
      </c>
      <c r="F574" s="91"/>
      <c r="G574" s="26"/>
      <c r="H574" s="23"/>
      <c r="I574" s="111"/>
      <c r="J574" s="26"/>
      <c r="K574" s="26">
        <v>601.5</v>
      </c>
      <c r="L574" s="23">
        <f t="shared" si="145"/>
        <v>601.5</v>
      </c>
      <c r="M574" s="20"/>
      <c r="N574" s="106">
        <v>601.5</v>
      </c>
      <c r="O574" s="305">
        <f>L574+N574</f>
        <v>1203</v>
      </c>
    </row>
    <row r="575" spans="1:15" s="107" customFormat="1" outlineLevel="7" x14ac:dyDescent="0.25">
      <c r="A575" s="252" t="s">
        <v>1084</v>
      </c>
      <c r="B575" s="36" t="s">
        <v>17</v>
      </c>
      <c r="C575" s="36" t="s">
        <v>180</v>
      </c>
      <c r="D575" s="196" t="s">
        <v>1060</v>
      </c>
      <c r="E575" s="110"/>
      <c r="F575" s="91"/>
      <c r="G575" s="26"/>
      <c r="H575" s="23"/>
      <c r="I575" s="111"/>
      <c r="J575" s="26"/>
      <c r="K575" s="23">
        <f>K576</f>
        <v>2159.1</v>
      </c>
      <c r="L575" s="23">
        <f t="shared" si="145"/>
        <v>2159.1</v>
      </c>
      <c r="M575" s="20"/>
      <c r="N575" s="106"/>
      <c r="O575" s="20"/>
    </row>
    <row r="576" spans="1:15" s="107" customFormat="1" outlineLevel="7" x14ac:dyDescent="0.25">
      <c r="A576" s="216" t="s">
        <v>548</v>
      </c>
      <c r="B576" s="37" t="s">
        <v>17</v>
      </c>
      <c r="C576" s="37" t="s">
        <v>180</v>
      </c>
      <c r="D576" s="205" t="s">
        <v>1060</v>
      </c>
      <c r="E576" s="110" t="s">
        <v>44</v>
      </c>
      <c r="F576" s="91"/>
      <c r="G576" s="26"/>
      <c r="H576" s="23"/>
      <c r="I576" s="111"/>
      <c r="J576" s="26"/>
      <c r="K576" s="26">
        <v>2159.1</v>
      </c>
      <c r="L576" s="23">
        <f t="shared" si="145"/>
        <v>2159.1</v>
      </c>
      <c r="M576" s="20"/>
      <c r="N576" s="106">
        <v>2159.1</v>
      </c>
      <c r="O576" s="305">
        <f>L576+N576</f>
        <v>4318.2</v>
      </c>
    </row>
    <row r="577" spans="1:15" s="107" customFormat="1" ht="51" outlineLevel="7" x14ac:dyDescent="0.25">
      <c r="A577" s="253" t="s">
        <v>1085</v>
      </c>
      <c r="B577" s="36" t="s">
        <v>17</v>
      </c>
      <c r="C577" s="36" t="s">
        <v>180</v>
      </c>
      <c r="D577" s="196" t="s">
        <v>1061</v>
      </c>
      <c r="E577" s="110"/>
      <c r="F577" s="91"/>
      <c r="G577" s="26"/>
      <c r="H577" s="23"/>
      <c r="I577" s="111"/>
      <c r="J577" s="26"/>
      <c r="K577" s="23">
        <f>K578</f>
        <v>240</v>
      </c>
      <c r="L577" s="23">
        <f t="shared" si="145"/>
        <v>240</v>
      </c>
      <c r="M577" s="20"/>
      <c r="N577" s="106"/>
      <c r="O577" s="20"/>
    </row>
    <row r="578" spans="1:15" s="107" customFormat="1" outlineLevel="7" x14ac:dyDescent="0.25">
      <c r="A578" s="216" t="s">
        <v>548</v>
      </c>
      <c r="B578" s="37" t="s">
        <v>17</v>
      </c>
      <c r="C578" s="37" t="s">
        <v>180</v>
      </c>
      <c r="D578" s="205" t="s">
        <v>1061</v>
      </c>
      <c r="E578" s="110" t="s">
        <v>44</v>
      </c>
      <c r="F578" s="91"/>
      <c r="G578" s="26"/>
      <c r="H578" s="23"/>
      <c r="I578" s="111"/>
      <c r="J578" s="26"/>
      <c r="K578" s="26">
        <v>240</v>
      </c>
      <c r="L578" s="23">
        <f t="shared" si="145"/>
        <v>240</v>
      </c>
      <c r="M578" s="20"/>
      <c r="N578" s="106">
        <v>240</v>
      </c>
      <c r="O578" s="305">
        <f>L578+N578</f>
        <v>480</v>
      </c>
    </row>
    <row r="579" spans="1:15" s="107" customFormat="1" ht="25.5" outlineLevel="7" x14ac:dyDescent="0.25">
      <c r="A579" s="193" t="s">
        <v>1086</v>
      </c>
      <c r="B579" s="36" t="s">
        <v>17</v>
      </c>
      <c r="C579" s="36" t="s">
        <v>180</v>
      </c>
      <c r="D579" s="196" t="s">
        <v>1062</v>
      </c>
      <c r="E579" s="110"/>
      <c r="F579" s="91"/>
      <c r="G579" s="26"/>
      <c r="H579" s="23"/>
      <c r="I579" s="111"/>
      <c r="J579" s="26"/>
      <c r="K579" s="23">
        <f>K580</f>
        <v>240</v>
      </c>
      <c r="L579" s="23">
        <f t="shared" si="145"/>
        <v>240</v>
      </c>
      <c r="M579" s="20"/>
      <c r="N579" s="106"/>
      <c r="O579" s="20"/>
    </row>
    <row r="580" spans="1:15" s="107" customFormat="1" outlineLevel="7" x14ac:dyDescent="0.25">
      <c r="A580" s="216" t="s">
        <v>548</v>
      </c>
      <c r="B580" s="37" t="s">
        <v>17</v>
      </c>
      <c r="C580" s="37" t="s">
        <v>180</v>
      </c>
      <c r="D580" s="205" t="s">
        <v>1062</v>
      </c>
      <c r="E580" s="110" t="s">
        <v>44</v>
      </c>
      <c r="F580" s="91"/>
      <c r="G580" s="26"/>
      <c r="H580" s="23"/>
      <c r="I580" s="111"/>
      <c r="J580" s="26"/>
      <c r="K580" s="26">
        <v>240</v>
      </c>
      <c r="L580" s="23">
        <f t="shared" si="145"/>
        <v>240</v>
      </c>
      <c r="M580" s="20"/>
      <c r="N580" s="106">
        <v>240</v>
      </c>
      <c r="O580" s="305">
        <f>L580+N580</f>
        <v>480</v>
      </c>
    </row>
    <row r="581" spans="1:15" s="107" customFormat="1" ht="25.5" outlineLevel="7" x14ac:dyDescent="0.25">
      <c r="A581" s="193" t="s">
        <v>1087</v>
      </c>
      <c r="B581" s="36" t="s">
        <v>17</v>
      </c>
      <c r="C581" s="36" t="s">
        <v>180</v>
      </c>
      <c r="D581" s="196" t="s">
        <v>1063</v>
      </c>
      <c r="E581" s="110"/>
      <c r="F581" s="91"/>
      <c r="G581" s="26"/>
      <c r="H581" s="23"/>
      <c r="I581" s="111"/>
      <c r="J581" s="26"/>
      <c r="K581" s="23">
        <f>K582</f>
        <v>160.80000000000001</v>
      </c>
      <c r="L581" s="23">
        <f t="shared" si="145"/>
        <v>160.80000000000001</v>
      </c>
      <c r="M581" s="20"/>
      <c r="N581" s="106"/>
      <c r="O581" s="20"/>
    </row>
    <row r="582" spans="1:15" s="107" customFormat="1" outlineLevel="7" x14ac:dyDescent="0.25">
      <c r="A582" s="216" t="s">
        <v>548</v>
      </c>
      <c r="B582" s="37" t="s">
        <v>17</v>
      </c>
      <c r="C582" s="37" t="s">
        <v>180</v>
      </c>
      <c r="D582" s="205" t="s">
        <v>1063</v>
      </c>
      <c r="E582" s="110" t="s">
        <v>44</v>
      </c>
      <c r="F582" s="91"/>
      <c r="G582" s="26"/>
      <c r="H582" s="23"/>
      <c r="I582" s="111"/>
      <c r="J582" s="26"/>
      <c r="K582" s="26">
        <v>160.80000000000001</v>
      </c>
      <c r="L582" s="23">
        <f t="shared" si="145"/>
        <v>160.80000000000001</v>
      </c>
      <c r="M582" s="20"/>
      <c r="N582" s="106">
        <v>160.80000000000001</v>
      </c>
      <c r="O582" s="305">
        <f>L582+N582</f>
        <v>321.60000000000002</v>
      </c>
    </row>
    <row r="583" spans="1:15" s="107" customFormat="1" ht="89.25" outlineLevel="7" x14ac:dyDescent="0.25">
      <c r="A583" s="193" t="s">
        <v>1088</v>
      </c>
      <c r="B583" s="36" t="s">
        <v>17</v>
      </c>
      <c r="C583" s="36" t="s">
        <v>180</v>
      </c>
      <c r="D583" s="196" t="s">
        <v>1064</v>
      </c>
      <c r="E583" s="110"/>
      <c r="F583" s="91"/>
      <c r="G583" s="26"/>
      <c r="H583" s="23"/>
      <c r="I583" s="111"/>
      <c r="J583" s="26"/>
      <c r="K583" s="23">
        <f>K584</f>
        <v>1817</v>
      </c>
      <c r="L583" s="23">
        <f t="shared" si="145"/>
        <v>1817</v>
      </c>
      <c r="M583" s="20"/>
      <c r="N583" s="106"/>
      <c r="O583" s="20"/>
    </row>
    <row r="584" spans="1:15" s="107" customFormat="1" outlineLevel="7" x14ac:dyDescent="0.25">
      <c r="A584" s="216" t="s">
        <v>548</v>
      </c>
      <c r="B584" s="37" t="s">
        <v>17</v>
      </c>
      <c r="C584" s="37" t="s">
        <v>180</v>
      </c>
      <c r="D584" s="205" t="s">
        <v>1064</v>
      </c>
      <c r="E584" s="110" t="s">
        <v>44</v>
      </c>
      <c r="F584" s="91"/>
      <c r="G584" s="26"/>
      <c r="H584" s="23"/>
      <c r="I584" s="111"/>
      <c r="J584" s="26"/>
      <c r="K584" s="26">
        <v>1817</v>
      </c>
      <c r="L584" s="23">
        <f t="shared" si="145"/>
        <v>1817</v>
      </c>
      <c r="M584" s="20"/>
      <c r="N584" s="106">
        <v>1817</v>
      </c>
      <c r="O584" s="305">
        <f>L584+N584</f>
        <v>3634</v>
      </c>
    </row>
    <row r="585" spans="1:15" s="107" customFormat="1" ht="25.5" outlineLevel="7" x14ac:dyDescent="0.25">
      <c r="A585" s="193" t="s">
        <v>1089</v>
      </c>
      <c r="B585" s="36" t="s">
        <v>17</v>
      </c>
      <c r="C585" s="36" t="s">
        <v>180</v>
      </c>
      <c r="D585" s="196" t="s">
        <v>1065</v>
      </c>
      <c r="E585" s="110"/>
      <c r="F585" s="91"/>
      <c r="G585" s="26"/>
      <c r="H585" s="23"/>
      <c r="I585" s="111"/>
      <c r="J585" s="26"/>
      <c r="K585" s="23">
        <f>K586</f>
        <v>120</v>
      </c>
      <c r="L585" s="23">
        <f t="shared" si="145"/>
        <v>120</v>
      </c>
      <c r="M585" s="20"/>
      <c r="N585" s="106"/>
      <c r="O585" s="20"/>
    </row>
    <row r="586" spans="1:15" s="107" customFormat="1" outlineLevel="7" x14ac:dyDescent="0.25">
      <c r="A586" s="216" t="s">
        <v>548</v>
      </c>
      <c r="B586" s="37" t="s">
        <v>17</v>
      </c>
      <c r="C586" s="37" t="s">
        <v>180</v>
      </c>
      <c r="D586" s="205" t="s">
        <v>1065</v>
      </c>
      <c r="E586" s="110" t="s">
        <v>44</v>
      </c>
      <c r="F586" s="91"/>
      <c r="G586" s="26"/>
      <c r="H586" s="23"/>
      <c r="I586" s="111"/>
      <c r="J586" s="26"/>
      <c r="K586" s="26">
        <v>120</v>
      </c>
      <c r="L586" s="23">
        <f t="shared" si="145"/>
        <v>120</v>
      </c>
      <c r="M586" s="20"/>
      <c r="N586" s="106">
        <v>120</v>
      </c>
      <c r="O586" s="305">
        <f>L586+N586</f>
        <v>240</v>
      </c>
    </row>
    <row r="587" spans="1:15" s="107" customFormat="1" ht="25.5" outlineLevel="7" x14ac:dyDescent="0.25">
      <c r="A587" s="193" t="s">
        <v>1090</v>
      </c>
      <c r="B587" s="36" t="s">
        <v>17</v>
      </c>
      <c r="C587" s="36" t="s">
        <v>180</v>
      </c>
      <c r="D587" s="196" t="s">
        <v>1066</v>
      </c>
      <c r="E587" s="110"/>
      <c r="F587" s="91"/>
      <c r="G587" s="26"/>
      <c r="H587" s="23"/>
      <c r="I587" s="111"/>
      <c r="J587" s="26"/>
      <c r="K587" s="23">
        <f>K588</f>
        <v>208</v>
      </c>
      <c r="L587" s="23">
        <f t="shared" si="145"/>
        <v>208</v>
      </c>
      <c r="M587" s="20"/>
      <c r="N587" s="106"/>
      <c r="O587" s="20"/>
    </row>
    <row r="588" spans="1:15" s="107" customFormat="1" outlineLevel="7" x14ac:dyDescent="0.25">
      <c r="A588" s="216" t="s">
        <v>548</v>
      </c>
      <c r="B588" s="37" t="s">
        <v>17</v>
      </c>
      <c r="C588" s="37" t="s">
        <v>180</v>
      </c>
      <c r="D588" s="205" t="s">
        <v>1066</v>
      </c>
      <c r="E588" s="110" t="s">
        <v>44</v>
      </c>
      <c r="F588" s="91"/>
      <c r="G588" s="26"/>
      <c r="H588" s="23"/>
      <c r="I588" s="111"/>
      <c r="J588" s="26"/>
      <c r="K588" s="26">
        <v>208</v>
      </c>
      <c r="L588" s="23">
        <f t="shared" si="145"/>
        <v>208</v>
      </c>
      <c r="M588" s="20"/>
      <c r="N588" s="106">
        <v>208</v>
      </c>
      <c r="O588" s="305">
        <f>L588+N588</f>
        <v>416</v>
      </c>
    </row>
    <row r="589" spans="1:15" s="107" customFormat="1" ht="25.5" outlineLevel="7" x14ac:dyDescent="0.25">
      <c r="A589" s="193" t="s">
        <v>1091</v>
      </c>
      <c r="B589" s="36" t="s">
        <v>17</v>
      </c>
      <c r="C589" s="36" t="s">
        <v>180</v>
      </c>
      <c r="D589" s="196" t="s">
        <v>1067</v>
      </c>
      <c r="E589" s="110"/>
      <c r="F589" s="91"/>
      <c r="G589" s="26"/>
      <c r="H589" s="23"/>
      <c r="I589" s="111"/>
      <c r="J589" s="26"/>
      <c r="K589" s="23">
        <f>K590</f>
        <v>2515.9</v>
      </c>
      <c r="L589" s="23">
        <f t="shared" si="145"/>
        <v>2515.9</v>
      </c>
      <c r="M589" s="20"/>
      <c r="N589" s="106"/>
      <c r="O589" s="20"/>
    </row>
    <row r="590" spans="1:15" s="107" customFormat="1" outlineLevel="7" x14ac:dyDescent="0.25">
      <c r="A590" s="216" t="s">
        <v>548</v>
      </c>
      <c r="B590" s="37" t="s">
        <v>17</v>
      </c>
      <c r="C590" s="37" t="s">
        <v>180</v>
      </c>
      <c r="D590" s="205" t="s">
        <v>1067</v>
      </c>
      <c r="E590" s="110" t="s">
        <v>44</v>
      </c>
      <c r="F590" s="91"/>
      <c r="G590" s="26"/>
      <c r="H590" s="23"/>
      <c r="I590" s="111"/>
      <c r="J590" s="26"/>
      <c r="K590" s="26">
        <v>2515.9</v>
      </c>
      <c r="L590" s="23">
        <f t="shared" si="145"/>
        <v>2515.9</v>
      </c>
      <c r="M590" s="20"/>
      <c r="N590" s="106">
        <v>2515.9</v>
      </c>
      <c r="O590" s="305">
        <f>L590+N590</f>
        <v>5031.8</v>
      </c>
    </row>
    <row r="591" spans="1:15" s="107" customFormat="1" outlineLevel="7" x14ac:dyDescent="0.25">
      <c r="A591" s="261" t="s">
        <v>1094</v>
      </c>
      <c r="B591" s="36" t="s">
        <v>17</v>
      </c>
      <c r="C591" s="36" t="s">
        <v>180</v>
      </c>
      <c r="D591" s="199" t="s">
        <v>1070</v>
      </c>
      <c r="E591" s="110"/>
      <c r="F591" s="91"/>
      <c r="G591" s="26"/>
      <c r="H591" s="23"/>
      <c r="I591" s="111"/>
      <c r="J591" s="26"/>
      <c r="K591" s="23">
        <f>K592</f>
        <v>211.1</v>
      </c>
      <c r="L591" s="23">
        <f t="shared" si="145"/>
        <v>211.1</v>
      </c>
      <c r="M591" s="20"/>
      <c r="N591" s="106"/>
      <c r="O591" s="20"/>
    </row>
    <row r="592" spans="1:15" s="107" customFormat="1" outlineLevel="7" x14ac:dyDescent="0.25">
      <c r="A592" s="216" t="s">
        <v>548</v>
      </c>
      <c r="B592" s="37" t="s">
        <v>17</v>
      </c>
      <c r="C592" s="37" t="s">
        <v>180</v>
      </c>
      <c r="D592" s="209" t="s">
        <v>1070</v>
      </c>
      <c r="E592" s="110" t="s">
        <v>44</v>
      </c>
      <c r="F592" s="91"/>
      <c r="G592" s="26"/>
      <c r="H592" s="23"/>
      <c r="I592" s="111"/>
      <c r="J592" s="26"/>
      <c r="K592" s="26">
        <v>211.1</v>
      </c>
      <c r="L592" s="23">
        <f t="shared" si="145"/>
        <v>211.1</v>
      </c>
      <c r="M592" s="20"/>
      <c r="N592" s="106">
        <v>211.1</v>
      </c>
      <c r="O592" s="305">
        <f>L592+N592</f>
        <v>422.2</v>
      </c>
    </row>
    <row r="593" spans="1:15" s="107" customFormat="1" ht="25.5" outlineLevel="7" x14ac:dyDescent="0.25">
      <c r="A593" s="253" t="s">
        <v>1095</v>
      </c>
      <c r="B593" s="36" t="s">
        <v>17</v>
      </c>
      <c r="C593" s="36" t="s">
        <v>180</v>
      </c>
      <c r="D593" s="196" t="s">
        <v>1071</v>
      </c>
      <c r="E593" s="110"/>
      <c r="F593" s="91"/>
      <c r="G593" s="26"/>
      <c r="H593" s="23"/>
      <c r="I593" s="111"/>
      <c r="J593" s="26"/>
      <c r="K593" s="23">
        <f>K594</f>
        <v>156.30000000000001</v>
      </c>
      <c r="L593" s="23">
        <f t="shared" si="145"/>
        <v>156.30000000000001</v>
      </c>
      <c r="M593" s="20"/>
      <c r="N593" s="106"/>
      <c r="O593" s="20"/>
    </row>
    <row r="594" spans="1:15" s="107" customFormat="1" outlineLevel="7" x14ac:dyDescent="0.25">
      <c r="A594" s="216" t="s">
        <v>548</v>
      </c>
      <c r="B594" s="37" t="s">
        <v>17</v>
      </c>
      <c r="C594" s="37" t="s">
        <v>180</v>
      </c>
      <c r="D594" s="205" t="s">
        <v>1071</v>
      </c>
      <c r="E594" s="110" t="s">
        <v>44</v>
      </c>
      <c r="F594" s="91"/>
      <c r="G594" s="26"/>
      <c r="H594" s="23"/>
      <c r="I594" s="111"/>
      <c r="J594" s="26"/>
      <c r="K594" s="26">
        <v>156.30000000000001</v>
      </c>
      <c r="L594" s="23">
        <f t="shared" si="145"/>
        <v>156.30000000000001</v>
      </c>
      <c r="M594" s="20"/>
      <c r="N594" s="106">
        <v>156.30000000000001</v>
      </c>
      <c r="O594" s="305">
        <f>L594+N594</f>
        <v>312.60000000000002</v>
      </c>
    </row>
    <row r="595" spans="1:15" s="107" customFormat="1" ht="25.5" outlineLevel="7" x14ac:dyDescent="0.25">
      <c r="A595" s="253" t="s">
        <v>1096</v>
      </c>
      <c r="B595" s="36" t="s">
        <v>17</v>
      </c>
      <c r="C595" s="36" t="s">
        <v>180</v>
      </c>
      <c r="D595" s="196" t="s">
        <v>1072</v>
      </c>
      <c r="E595" s="110"/>
      <c r="F595" s="91"/>
      <c r="G595" s="26"/>
      <c r="H595" s="23"/>
      <c r="I595" s="111"/>
      <c r="J595" s="26"/>
      <c r="K595" s="23">
        <f>K596</f>
        <v>165</v>
      </c>
      <c r="L595" s="23">
        <f t="shared" si="145"/>
        <v>165</v>
      </c>
      <c r="M595" s="20"/>
      <c r="N595" s="106"/>
      <c r="O595" s="20"/>
    </row>
    <row r="596" spans="1:15" s="107" customFormat="1" outlineLevel="7" x14ac:dyDescent="0.25">
      <c r="A596" s="216" t="s">
        <v>548</v>
      </c>
      <c r="B596" s="37" t="s">
        <v>17</v>
      </c>
      <c r="C596" s="37" t="s">
        <v>180</v>
      </c>
      <c r="D596" s="205" t="s">
        <v>1072</v>
      </c>
      <c r="E596" s="110" t="s">
        <v>44</v>
      </c>
      <c r="F596" s="91"/>
      <c r="G596" s="26"/>
      <c r="H596" s="23"/>
      <c r="I596" s="111"/>
      <c r="J596" s="26"/>
      <c r="K596" s="26">
        <v>165</v>
      </c>
      <c r="L596" s="23">
        <f t="shared" si="145"/>
        <v>165</v>
      </c>
      <c r="M596" s="20"/>
      <c r="N596" s="106">
        <v>165</v>
      </c>
      <c r="O596" s="305">
        <f>L596+N596</f>
        <v>330</v>
      </c>
    </row>
    <row r="597" spans="1:15" s="107" customFormat="1" outlineLevel="7" x14ac:dyDescent="0.25">
      <c r="A597" s="253" t="s">
        <v>1097</v>
      </c>
      <c r="B597" s="36" t="s">
        <v>17</v>
      </c>
      <c r="C597" s="36" t="s">
        <v>180</v>
      </c>
      <c r="D597" s="196" t="s">
        <v>1073</v>
      </c>
      <c r="E597" s="110"/>
      <c r="F597" s="91"/>
      <c r="G597" s="26"/>
      <c r="H597" s="23"/>
      <c r="I597" s="111"/>
      <c r="J597" s="26"/>
      <c r="K597" s="23">
        <f>K598</f>
        <v>142.4</v>
      </c>
      <c r="L597" s="23">
        <f t="shared" si="145"/>
        <v>142.4</v>
      </c>
      <c r="M597" s="20"/>
      <c r="N597" s="106"/>
      <c r="O597" s="20"/>
    </row>
    <row r="598" spans="1:15" s="107" customFormat="1" outlineLevel="7" x14ac:dyDescent="0.25">
      <c r="A598" s="216" t="s">
        <v>548</v>
      </c>
      <c r="B598" s="37" t="s">
        <v>17</v>
      </c>
      <c r="C598" s="37" t="s">
        <v>180</v>
      </c>
      <c r="D598" s="205" t="s">
        <v>1073</v>
      </c>
      <c r="E598" s="110" t="s">
        <v>44</v>
      </c>
      <c r="F598" s="91"/>
      <c r="G598" s="26"/>
      <c r="H598" s="23"/>
      <c r="I598" s="111"/>
      <c r="J598" s="26"/>
      <c r="K598" s="26">
        <v>142.4</v>
      </c>
      <c r="L598" s="23">
        <f t="shared" si="145"/>
        <v>142.4</v>
      </c>
      <c r="M598" s="20"/>
      <c r="N598" s="106">
        <v>142.4</v>
      </c>
      <c r="O598" s="305">
        <f>L598+N598</f>
        <v>284.8</v>
      </c>
    </row>
    <row r="599" spans="1:15" s="107" customFormat="1" ht="25.5" outlineLevel="7" x14ac:dyDescent="0.25">
      <c r="A599" s="253" t="s">
        <v>1098</v>
      </c>
      <c r="B599" s="36" t="s">
        <v>17</v>
      </c>
      <c r="C599" s="36" t="s">
        <v>180</v>
      </c>
      <c r="D599" s="196" t="s">
        <v>1074</v>
      </c>
      <c r="E599" s="110"/>
      <c r="F599" s="91"/>
      <c r="G599" s="26"/>
      <c r="H599" s="23"/>
      <c r="I599" s="111"/>
      <c r="J599" s="26"/>
      <c r="K599" s="23">
        <f>K600</f>
        <v>163</v>
      </c>
      <c r="L599" s="23">
        <f t="shared" si="145"/>
        <v>163</v>
      </c>
      <c r="M599" s="20"/>
      <c r="N599" s="106"/>
      <c r="O599" s="20"/>
    </row>
    <row r="600" spans="1:15" s="107" customFormat="1" outlineLevel="7" x14ac:dyDescent="0.25">
      <c r="A600" s="216" t="s">
        <v>548</v>
      </c>
      <c r="B600" s="37" t="s">
        <v>17</v>
      </c>
      <c r="C600" s="37" t="s">
        <v>180</v>
      </c>
      <c r="D600" s="205" t="s">
        <v>1074</v>
      </c>
      <c r="E600" s="110" t="s">
        <v>44</v>
      </c>
      <c r="F600" s="91"/>
      <c r="G600" s="26"/>
      <c r="H600" s="23"/>
      <c r="I600" s="111"/>
      <c r="J600" s="26"/>
      <c r="K600" s="26">
        <v>163</v>
      </c>
      <c r="L600" s="23">
        <f t="shared" si="145"/>
        <v>163</v>
      </c>
      <c r="M600" s="20"/>
      <c r="N600" s="106">
        <v>163</v>
      </c>
      <c r="O600" s="305">
        <f>L600+N600</f>
        <v>326</v>
      </c>
    </row>
    <row r="601" spans="1:15" s="107" customFormat="1" ht="76.5" outlineLevel="7" x14ac:dyDescent="0.25">
      <c r="A601" s="253" t="s">
        <v>1099</v>
      </c>
      <c r="B601" s="36" t="s">
        <v>17</v>
      </c>
      <c r="C601" s="36" t="s">
        <v>180</v>
      </c>
      <c r="D601" s="196" t="s">
        <v>1075</v>
      </c>
      <c r="E601" s="110"/>
      <c r="F601" s="91"/>
      <c r="G601" s="26"/>
      <c r="H601" s="23"/>
      <c r="I601" s="111"/>
      <c r="J601" s="26"/>
      <c r="K601" s="23">
        <f>K602</f>
        <v>1929</v>
      </c>
      <c r="L601" s="23">
        <f t="shared" si="145"/>
        <v>1929</v>
      </c>
      <c r="M601" s="20"/>
      <c r="N601" s="106"/>
      <c r="O601" s="20"/>
    </row>
    <row r="602" spans="1:15" s="107" customFormat="1" outlineLevel="7" x14ac:dyDescent="0.25">
      <c r="A602" s="216" t="s">
        <v>548</v>
      </c>
      <c r="B602" s="37" t="s">
        <v>17</v>
      </c>
      <c r="C602" s="37" t="s">
        <v>180</v>
      </c>
      <c r="D602" s="205" t="s">
        <v>1075</v>
      </c>
      <c r="E602" s="110" t="s">
        <v>44</v>
      </c>
      <c r="F602" s="91"/>
      <c r="G602" s="26"/>
      <c r="H602" s="23"/>
      <c r="I602" s="111"/>
      <c r="J602" s="26"/>
      <c r="K602" s="26">
        <v>1929</v>
      </c>
      <c r="L602" s="23">
        <f t="shared" si="145"/>
        <v>1929</v>
      </c>
      <c r="M602" s="20"/>
      <c r="N602" s="106">
        <v>1929</v>
      </c>
      <c r="O602" s="305">
        <f>L602+N602</f>
        <v>3858</v>
      </c>
    </row>
    <row r="603" spans="1:15" s="107" customFormat="1" ht="25.5" outlineLevel="7" x14ac:dyDescent="0.25">
      <c r="A603" s="225" t="s">
        <v>1100</v>
      </c>
      <c r="B603" s="36" t="s">
        <v>17</v>
      </c>
      <c r="C603" s="36" t="s">
        <v>180</v>
      </c>
      <c r="D603" s="196" t="s">
        <v>1076</v>
      </c>
      <c r="E603" s="110"/>
      <c r="F603" s="91"/>
      <c r="G603" s="26"/>
      <c r="H603" s="23"/>
      <c r="I603" s="111"/>
      <c r="J603" s="26"/>
      <c r="K603" s="23">
        <f>K604</f>
        <v>153.6</v>
      </c>
      <c r="L603" s="23">
        <f t="shared" si="145"/>
        <v>153.6</v>
      </c>
      <c r="M603" s="20"/>
      <c r="N603" s="106"/>
      <c r="O603" s="20"/>
    </row>
    <row r="604" spans="1:15" s="107" customFormat="1" outlineLevel="7" x14ac:dyDescent="0.25">
      <c r="A604" s="216" t="s">
        <v>548</v>
      </c>
      <c r="B604" s="37" t="s">
        <v>17</v>
      </c>
      <c r="C604" s="37" t="s">
        <v>180</v>
      </c>
      <c r="D604" s="205" t="s">
        <v>1076</v>
      </c>
      <c r="E604" s="110" t="s">
        <v>44</v>
      </c>
      <c r="F604" s="91"/>
      <c r="G604" s="26"/>
      <c r="H604" s="23"/>
      <c r="I604" s="111"/>
      <c r="J604" s="26"/>
      <c r="K604" s="26">
        <v>153.6</v>
      </c>
      <c r="L604" s="23">
        <f t="shared" si="145"/>
        <v>153.6</v>
      </c>
      <c r="M604" s="20"/>
      <c r="N604" s="106">
        <v>153.6</v>
      </c>
      <c r="O604" s="305">
        <f>L604+N604</f>
        <v>307.2</v>
      </c>
    </row>
    <row r="605" spans="1:15" s="107" customFormat="1" ht="25.5" outlineLevel="7" x14ac:dyDescent="0.25">
      <c r="A605" s="193" t="s">
        <v>1101</v>
      </c>
      <c r="B605" s="36" t="s">
        <v>17</v>
      </c>
      <c r="C605" s="36" t="s">
        <v>180</v>
      </c>
      <c r="D605" s="196" t="s">
        <v>1077</v>
      </c>
      <c r="E605" s="110"/>
      <c r="F605" s="91"/>
      <c r="G605" s="26"/>
      <c r="H605" s="23"/>
      <c r="I605" s="111"/>
      <c r="J605" s="26"/>
      <c r="K605" s="23">
        <f>K606</f>
        <v>116.1</v>
      </c>
      <c r="L605" s="23">
        <f t="shared" si="145"/>
        <v>116.1</v>
      </c>
      <c r="M605" s="20"/>
      <c r="N605" s="106"/>
      <c r="O605" s="20"/>
    </row>
    <row r="606" spans="1:15" s="107" customFormat="1" outlineLevel="7" x14ac:dyDescent="0.25">
      <c r="A606" s="216" t="s">
        <v>548</v>
      </c>
      <c r="B606" s="37" t="s">
        <v>17</v>
      </c>
      <c r="C606" s="37" t="s">
        <v>180</v>
      </c>
      <c r="D606" s="205" t="s">
        <v>1077</v>
      </c>
      <c r="E606" s="110" t="s">
        <v>44</v>
      </c>
      <c r="F606" s="91"/>
      <c r="G606" s="26"/>
      <c r="H606" s="23"/>
      <c r="I606" s="111"/>
      <c r="J606" s="26"/>
      <c r="K606" s="26">
        <v>116.1</v>
      </c>
      <c r="L606" s="23">
        <f t="shared" si="145"/>
        <v>116.1</v>
      </c>
      <c r="M606" s="20"/>
      <c r="N606" s="106">
        <v>116.1</v>
      </c>
      <c r="O606" s="305">
        <f>L606+N606</f>
        <v>232.2</v>
      </c>
    </row>
    <row r="607" spans="1:15" s="107" customFormat="1" ht="25.5" outlineLevel="7" x14ac:dyDescent="0.25">
      <c r="A607" s="262" t="s">
        <v>1092</v>
      </c>
      <c r="B607" s="36" t="s">
        <v>17</v>
      </c>
      <c r="C607" s="36" t="s">
        <v>180</v>
      </c>
      <c r="D607" s="198" t="s">
        <v>1068</v>
      </c>
      <c r="E607" s="110"/>
      <c r="F607" s="91"/>
      <c r="G607" s="26"/>
      <c r="H607" s="23"/>
      <c r="I607" s="111"/>
      <c r="J607" s="26"/>
      <c r="K607" s="23">
        <f>K608</f>
        <v>60</v>
      </c>
      <c r="L607" s="23">
        <f t="shared" si="145"/>
        <v>60</v>
      </c>
      <c r="M607" s="20"/>
      <c r="N607" s="106"/>
      <c r="O607" s="20"/>
    </row>
    <row r="608" spans="1:15" s="107" customFormat="1" outlineLevel="7" x14ac:dyDescent="0.25">
      <c r="A608" s="216" t="s">
        <v>548</v>
      </c>
      <c r="B608" s="37" t="s">
        <v>17</v>
      </c>
      <c r="C608" s="37" t="s">
        <v>180</v>
      </c>
      <c r="D608" s="207" t="s">
        <v>1068</v>
      </c>
      <c r="E608" s="110" t="s">
        <v>44</v>
      </c>
      <c r="F608" s="91"/>
      <c r="G608" s="26"/>
      <c r="H608" s="23"/>
      <c r="I608" s="111"/>
      <c r="J608" s="26"/>
      <c r="K608" s="26">
        <v>60</v>
      </c>
      <c r="L608" s="23">
        <f t="shared" si="145"/>
        <v>60</v>
      </c>
      <c r="M608" s="20"/>
      <c r="N608" s="106">
        <v>60</v>
      </c>
      <c r="O608" s="305">
        <f>L608+N608</f>
        <v>120</v>
      </c>
    </row>
    <row r="609" spans="1:15" s="107" customFormat="1" outlineLevel="7" x14ac:dyDescent="0.25">
      <c r="A609" s="233" t="s">
        <v>1107</v>
      </c>
      <c r="B609" s="36" t="s">
        <v>17</v>
      </c>
      <c r="C609" s="36" t="s">
        <v>180</v>
      </c>
      <c r="D609" s="198" t="s">
        <v>1104</v>
      </c>
      <c r="E609" s="110"/>
      <c r="F609" s="91"/>
      <c r="G609" s="26"/>
      <c r="H609" s="23"/>
      <c r="I609" s="111"/>
      <c r="J609" s="26"/>
      <c r="K609" s="23">
        <f>K610</f>
        <v>175.9</v>
      </c>
      <c r="L609" s="23">
        <f t="shared" si="145"/>
        <v>175.9</v>
      </c>
      <c r="M609" s="20"/>
      <c r="N609" s="106"/>
      <c r="O609" s="20"/>
    </row>
    <row r="610" spans="1:15" s="107" customFormat="1" outlineLevel="7" x14ac:dyDescent="0.25">
      <c r="A610" s="216" t="s">
        <v>548</v>
      </c>
      <c r="B610" s="37" t="s">
        <v>17</v>
      </c>
      <c r="C610" s="37" t="s">
        <v>180</v>
      </c>
      <c r="D610" s="207" t="s">
        <v>1104</v>
      </c>
      <c r="E610" s="110" t="s">
        <v>44</v>
      </c>
      <c r="F610" s="91"/>
      <c r="G610" s="26"/>
      <c r="H610" s="23"/>
      <c r="I610" s="111"/>
      <c r="J610" s="26"/>
      <c r="K610" s="26">
        <v>175.9</v>
      </c>
      <c r="L610" s="23">
        <f t="shared" si="145"/>
        <v>175.9</v>
      </c>
      <c r="M610" s="20"/>
      <c r="N610" s="106">
        <v>175.9</v>
      </c>
      <c r="O610" s="305">
        <f>L610+N610</f>
        <v>351.8</v>
      </c>
    </row>
    <row r="611" spans="1:15" s="107" customFormat="1" ht="25.5" outlineLevel="7" x14ac:dyDescent="0.25">
      <c r="A611" s="233" t="s">
        <v>806</v>
      </c>
      <c r="B611" s="36" t="s">
        <v>17</v>
      </c>
      <c r="C611" s="36" t="s">
        <v>180</v>
      </c>
      <c r="D611" s="198" t="s">
        <v>1105</v>
      </c>
      <c r="E611" s="110"/>
      <c r="F611" s="91"/>
      <c r="G611" s="26"/>
      <c r="H611" s="23"/>
      <c r="I611" s="111"/>
      <c r="J611" s="26"/>
      <c r="K611" s="23">
        <f>K612</f>
        <v>270</v>
      </c>
      <c r="L611" s="23">
        <f t="shared" si="145"/>
        <v>270</v>
      </c>
      <c r="M611" s="20"/>
      <c r="N611" s="106"/>
      <c r="O611" s="20"/>
    </row>
    <row r="612" spans="1:15" s="107" customFormat="1" outlineLevel="7" x14ac:dyDescent="0.25">
      <c r="A612" s="216" t="s">
        <v>548</v>
      </c>
      <c r="B612" s="37" t="s">
        <v>17</v>
      </c>
      <c r="C612" s="37" t="s">
        <v>180</v>
      </c>
      <c r="D612" s="207" t="s">
        <v>1105</v>
      </c>
      <c r="E612" s="110" t="s">
        <v>44</v>
      </c>
      <c r="F612" s="91"/>
      <c r="G612" s="26"/>
      <c r="H612" s="23"/>
      <c r="I612" s="111"/>
      <c r="J612" s="26"/>
      <c r="K612" s="26">
        <v>270</v>
      </c>
      <c r="L612" s="23">
        <f t="shared" si="145"/>
        <v>270</v>
      </c>
      <c r="M612" s="20"/>
      <c r="N612" s="106">
        <v>270</v>
      </c>
      <c r="O612" s="305">
        <f>L612+N612</f>
        <v>540</v>
      </c>
    </row>
    <row r="613" spans="1:15" s="107" customFormat="1" outlineLevel="7" x14ac:dyDescent="0.25">
      <c r="A613" s="233" t="s">
        <v>1108</v>
      </c>
      <c r="B613" s="36" t="s">
        <v>17</v>
      </c>
      <c r="C613" s="36" t="s">
        <v>180</v>
      </c>
      <c r="D613" s="198" t="s">
        <v>1106</v>
      </c>
      <c r="E613" s="110"/>
      <c r="F613" s="91"/>
      <c r="G613" s="26"/>
      <c r="H613" s="23"/>
      <c r="I613" s="111"/>
      <c r="J613" s="26"/>
      <c r="K613" s="23">
        <f>K614</f>
        <v>536.20000000000005</v>
      </c>
      <c r="L613" s="23">
        <f t="shared" si="145"/>
        <v>536.20000000000005</v>
      </c>
      <c r="M613" s="20"/>
      <c r="N613" s="106"/>
      <c r="O613" s="20"/>
    </row>
    <row r="614" spans="1:15" s="107" customFormat="1" outlineLevel="7" x14ac:dyDescent="0.25">
      <c r="A614" s="216" t="s">
        <v>548</v>
      </c>
      <c r="B614" s="37" t="s">
        <v>17</v>
      </c>
      <c r="C614" s="37" t="s">
        <v>180</v>
      </c>
      <c r="D614" s="207" t="s">
        <v>1106</v>
      </c>
      <c r="E614" s="110" t="s">
        <v>44</v>
      </c>
      <c r="F614" s="91"/>
      <c r="G614" s="26"/>
      <c r="H614" s="23"/>
      <c r="I614" s="111"/>
      <c r="J614" s="26"/>
      <c r="K614" s="26">
        <v>536.20000000000005</v>
      </c>
      <c r="L614" s="23">
        <f t="shared" si="145"/>
        <v>536.20000000000005</v>
      </c>
      <c r="M614" s="20"/>
      <c r="N614" s="106">
        <v>536.20000000000005</v>
      </c>
      <c r="O614" s="305">
        <f>L614+N614</f>
        <v>1072.4000000000001</v>
      </c>
    </row>
    <row r="615" spans="1:15" ht="25.5" outlineLevel="3" x14ac:dyDescent="0.25">
      <c r="A615" s="233" t="s">
        <v>77</v>
      </c>
      <c r="B615" s="41" t="s">
        <v>17</v>
      </c>
      <c r="C615" s="36" t="s">
        <v>180</v>
      </c>
      <c r="D615" s="36" t="s">
        <v>78</v>
      </c>
      <c r="E615" s="41"/>
      <c r="F615" s="79">
        <v>123831.10388</v>
      </c>
      <c r="G615" s="23">
        <f>G616</f>
        <v>0</v>
      </c>
      <c r="H615" s="80">
        <f t="shared" si="142"/>
        <v>123831.10388</v>
      </c>
      <c r="I615" s="23">
        <f>I616</f>
        <v>1300</v>
      </c>
      <c r="J615" s="80">
        <f t="shared" si="144"/>
        <v>125131.10388</v>
      </c>
      <c r="K615" s="23">
        <f>K616</f>
        <v>-341.59999999999985</v>
      </c>
      <c r="L615" s="23">
        <f t="shared" ref="L615:L693" si="148">J615+K615</f>
        <v>124789.50387999999</v>
      </c>
      <c r="M615" s="1"/>
      <c r="N615" s="1"/>
      <c r="O615" s="1"/>
    </row>
    <row r="616" spans="1:15" ht="25.5" outlineLevel="4" x14ac:dyDescent="0.25">
      <c r="A616" s="233" t="s">
        <v>79</v>
      </c>
      <c r="B616" s="39" t="s">
        <v>17</v>
      </c>
      <c r="C616" s="36" t="s">
        <v>180</v>
      </c>
      <c r="D616" s="36" t="s">
        <v>80</v>
      </c>
      <c r="E616" s="36"/>
      <c r="F616" s="79">
        <v>123831.10388</v>
      </c>
      <c r="G616" s="23">
        <f>G624+G626+G628+G630+G633+G635+G639+G641+G643+G645</f>
        <v>0</v>
      </c>
      <c r="H616" s="80">
        <f t="shared" si="142"/>
        <v>123831.10388</v>
      </c>
      <c r="I616" s="23">
        <f>I617</f>
        <v>1300</v>
      </c>
      <c r="J616" s="80">
        <f t="shared" si="144"/>
        <v>125131.10388</v>
      </c>
      <c r="K616" s="23">
        <f>K617</f>
        <v>-341.59999999999985</v>
      </c>
      <c r="L616" s="23">
        <f t="shared" si="148"/>
        <v>124789.50387999999</v>
      </c>
      <c r="M616" s="1"/>
      <c r="N616" s="1"/>
      <c r="O616" s="1"/>
    </row>
    <row r="617" spans="1:15" ht="25.5" outlineLevel="4" x14ac:dyDescent="0.25">
      <c r="A617" s="222" t="s">
        <v>573</v>
      </c>
      <c r="B617" s="38" t="s">
        <v>17</v>
      </c>
      <c r="C617" s="140" t="s">
        <v>180</v>
      </c>
      <c r="D617" s="52" t="s">
        <v>576</v>
      </c>
      <c r="E617" s="36"/>
      <c r="F617" s="79">
        <v>123831.10388</v>
      </c>
      <c r="G617" s="23">
        <f>G624+G626+G628+G630+G633+G635+G639+G641+G643+G645</f>
        <v>0</v>
      </c>
      <c r="H617" s="80">
        <f t="shared" si="142"/>
        <v>123831.10388</v>
      </c>
      <c r="I617" s="23">
        <f>I622+I624+I626+I628+I630+I633+I635+I639+I641+I643+I645</f>
        <v>1300</v>
      </c>
      <c r="J617" s="80">
        <f t="shared" si="144"/>
        <v>125131.10388</v>
      </c>
      <c r="K617" s="23">
        <f>K622+K624+K626+K628+K630+K633+K635+K639+K641+K643+K645+K637+K618+K620</f>
        <v>-341.59999999999985</v>
      </c>
      <c r="L617" s="23">
        <f t="shared" si="148"/>
        <v>124789.50387999999</v>
      </c>
      <c r="M617" s="1"/>
      <c r="N617" s="1"/>
      <c r="O617" s="1"/>
    </row>
    <row r="618" spans="1:15" ht="39.75" customHeight="1" outlineLevel="4" x14ac:dyDescent="0.25">
      <c r="A618" s="222" t="s">
        <v>1110</v>
      </c>
      <c r="B618" s="41" t="s">
        <v>17</v>
      </c>
      <c r="C618" s="36" t="s">
        <v>180</v>
      </c>
      <c r="D618" s="52" t="s">
        <v>1109</v>
      </c>
      <c r="E618" s="109" t="s">
        <v>550</v>
      </c>
      <c r="F618" s="79"/>
      <c r="G618" s="23"/>
      <c r="H618" s="80"/>
      <c r="I618" s="23"/>
      <c r="J618" s="80"/>
      <c r="K618" s="23">
        <f>K619</f>
        <v>71.5</v>
      </c>
      <c r="L618" s="23">
        <f t="shared" si="148"/>
        <v>71.5</v>
      </c>
      <c r="M618" s="1"/>
      <c r="N618" s="1"/>
      <c r="O618" s="1"/>
    </row>
    <row r="619" spans="1:15" outlineLevel="4" x14ac:dyDescent="0.25">
      <c r="A619" s="216" t="s">
        <v>548</v>
      </c>
      <c r="B619" s="37" t="s">
        <v>17</v>
      </c>
      <c r="C619" s="37" t="s">
        <v>180</v>
      </c>
      <c r="D619" s="56" t="s">
        <v>1109</v>
      </c>
      <c r="E619" s="21" t="s">
        <v>44</v>
      </c>
      <c r="F619" s="79"/>
      <c r="G619" s="23"/>
      <c r="H619" s="80"/>
      <c r="I619" s="23"/>
      <c r="J619" s="80"/>
      <c r="K619" s="26">
        <v>71.5</v>
      </c>
      <c r="L619" s="23">
        <f t="shared" si="148"/>
        <v>71.5</v>
      </c>
      <c r="M619" s="1"/>
      <c r="N619" s="1">
        <v>71.5</v>
      </c>
      <c r="O619" s="305">
        <f>L619+N619</f>
        <v>143</v>
      </c>
    </row>
    <row r="620" spans="1:15" ht="51" outlineLevel="4" x14ac:dyDescent="0.25">
      <c r="A620" s="223" t="s">
        <v>861</v>
      </c>
      <c r="B620" s="41" t="s">
        <v>17</v>
      </c>
      <c r="C620" s="36" t="s">
        <v>180</v>
      </c>
      <c r="D620" s="52" t="s">
        <v>1111</v>
      </c>
      <c r="E620" s="109" t="s">
        <v>550</v>
      </c>
      <c r="F620" s="79"/>
      <c r="G620" s="23"/>
      <c r="H620" s="80"/>
      <c r="I620" s="23"/>
      <c r="J620" s="80"/>
      <c r="K620" s="23">
        <f>K621</f>
        <v>9.8000000000000007</v>
      </c>
      <c r="L620" s="23">
        <f t="shared" si="148"/>
        <v>9.8000000000000007</v>
      </c>
      <c r="M620" s="1"/>
      <c r="N620" s="1"/>
      <c r="O620" s="1"/>
    </row>
    <row r="621" spans="1:15" outlineLevel="4" x14ac:dyDescent="0.25">
      <c r="A621" s="216" t="s">
        <v>548</v>
      </c>
      <c r="B621" s="37" t="s">
        <v>17</v>
      </c>
      <c r="C621" s="37" t="s">
        <v>180</v>
      </c>
      <c r="D621" s="56" t="s">
        <v>1111</v>
      </c>
      <c r="E621" s="21" t="s">
        <v>44</v>
      </c>
      <c r="F621" s="79"/>
      <c r="G621" s="23"/>
      <c r="H621" s="80"/>
      <c r="I621" s="23"/>
      <c r="J621" s="80"/>
      <c r="K621" s="26">
        <v>9.8000000000000007</v>
      </c>
      <c r="L621" s="23">
        <f t="shared" si="148"/>
        <v>9.8000000000000007</v>
      </c>
      <c r="M621" s="1"/>
      <c r="N621" s="1">
        <v>9.8000000000000007</v>
      </c>
      <c r="O621" s="305">
        <f>L621+N621</f>
        <v>19.600000000000001</v>
      </c>
    </row>
    <row r="622" spans="1:15" outlineLevel="4" x14ac:dyDescent="0.25">
      <c r="A622" s="222" t="s">
        <v>632</v>
      </c>
      <c r="B622" s="41" t="s">
        <v>17</v>
      </c>
      <c r="C622" s="36" t="s">
        <v>180</v>
      </c>
      <c r="D622" s="52" t="s">
        <v>631</v>
      </c>
      <c r="E622" s="109" t="s">
        <v>550</v>
      </c>
      <c r="F622" s="79"/>
      <c r="G622" s="23"/>
      <c r="H622" s="80"/>
      <c r="I622" s="23">
        <f>I623</f>
        <v>24</v>
      </c>
      <c r="J622" s="80">
        <f t="shared" si="144"/>
        <v>24</v>
      </c>
      <c r="K622" s="23">
        <f>K623</f>
        <v>60.2</v>
      </c>
      <c r="L622" s="23">
        <f t="shared" si="148"/>
        <v>84.2</v>
      </c>
      <c r="M622" s="1"/>
      <c r="N622" s="1"/>
      <c r="O622" s="1"/>
    </row>
    <row r="623" spans="1:15" outlineLevel="4" x14ac:dyDescent="0.25">
      <c r="A623" s="216" t="s">
        <v>548</v>
      </c>
      <c r="B623" s="37" t="s">
        <v>17</v>
      </c>
      <c r="C623" s="37" t="s">
        <v>180</v>
      </c>
      <c r="D623" s="56" t="s">
        <v>631</v>
      </c>
      <c r="E623" s="21" t="s">
        <v>44</v>
      </c>
      <c r="F623" s="79"/>
      <c r="G623" s="23"/>
      <c r="H623" s="80"/>
      <c r="I623" s="111">
        <v>24</v>
      </c>
      <c r="J623" s="112">
        <f t="shared" si="144"/>
        <v>24</v>
      </c>
      <c r="K623" s="26">
        <v>60.2</v>
      </c>
      <c r="L623" s="23">
        <f t="shared" si="148"/>
        <v>84.2</v>
      </c>
      <c r="N623" s="20">
        <v>60.2</v>
      </c>
      <c r="O623" s="305">
        <f>L623+N623</f>
        <v>144.4</v>
      </c>
    </row>
    <row r="624" spans="1:15" ht="25.5" outlineLevel="6" x14ac:dyDescent="0.25">
      <c r="A624" s="233" t="s">
        <v>81</v>
      </c>
      <c r="B624" s="36" t="s">
        <v>17</v>
      </c>
      <c r="C624" s="36" t="s">
        <v>180</v>
      </c>
      <c r="D624" s="36" t="s">
        <v>82</v>
      </c>
      <c r="E624" s="36"/>
      <c r="F624" s="79">
        <v>1700</v>
      </c>
      <c r="G624" s="23">
        <f>G625</f>
        <v>0</v>
      </c>
      <c r="H624" s="80">
        <f t="shared" si="142"/>
        <v>1700</v>
      </c>
      <c r="I624" s="23">
        <f>I625</f>
        <v>0</v>
      </c>
      <c r="J624" s="80">
        <f t="shared" si="144"/>
        <v>1700</v>
      </c>
      <c r="K624" s="23">
        <f>K625</f>
        <v>0</v>
      </c>
      <c r="L624" s="23">
        <f t="shared" si="148"/>
        <v>1700</v>
      </c>
      <c r="M624" s="1"/>
      <c r="N624" s="1"/>
      <c r="O624" s="1"/>
    </row>
    <row r="625" spans="1:15" outlineLevel="7" x14ac:dyDescent="0.25">
      <c r="A625" s="216" t="s">
        <v>548</v>
      </c>
      <c r="B625" s="37" t="s">
        <v>17</v>
      </c>
      <c r="C625" s="37" t="s">
        <v>180</v>
      </c>
      <c r="D625" s="37" t="s">
        <v>82</v>
      </c>
      <c r="E625" s="37" t="s">
        <v>44</v>
      </c>
      <c r="F625" s="79">
        <v>1700</v>
      </c>
      <c r="G625" s="26"/>
      <c r="H625" s="80">
        <f t="shared" si="142"/>
        <v>1700</v>
      </c>
      <c r="I625" s="26"/>
      <c r="J625" s="80">
        <f t="shared" si="144"/>
        <v>1700</v>
      </c>
      <c r="K625" s="26"/>
      <c r="L625" s="23">
        <f t="shared" si="148"/>
        <v>1700</v>
      </c>
      <c r="O625" s="305">
        <f>L625+N625</f>
        <v>1700</v>
      </c>
    </row>
    <row r="626" spans="1:15" ht="51" outlineLevel="6" x14ac:dyDescent="0.25">
      <c r="A626" s="233" t="s">
        <v>83</v>
      </c>
      <c r="B626" s="36" t="s">
        <v>17</v>
      </c>
      <c r="C626" s="36" t="s">
        <v>180</v>
      </c>
      <c r="D626" s="36" t="s">
        <v>84</v>
      </c>
      <c r="E626" s="36"/>
      <c r="F626" s="79">
        <v>3260</v>
      </c>
      <c r="G626" s="23">
        <f>G627</f>
        <v>0</v>
      </c>
      <c r="H626" s="80">
        <f t="shared" si="142"/>
        <v>3260</v>
      </c>
      <c r="I626" s="23">
        <f>I627</f>
        <v>0</v>
      </c>
      <c r="J626" s="80">
        <f t="shared" si="144"/>
        <v>3260</v>
      </c>
      <c r="K626" s="23">
        <f>K627</f>
        <v>-75</v>
      </c>
      <c r="L626" s="23">
        <f t="shared" si="148"/>
        <v>3185</v>
      </c>
      <c r="M626" s="1"/>
      <c r="N626" s="1"/>
      <c r="O626" s="1"/>
    </row>
    <row r="627" spans="1:15" outlineLevel="7" x14ac:dyDescent="0.25">
      <c r="A627" s="216" t="s">
        <v>548</v>
      </c>
      <c r="B627" s="37" t="s">
        <v>17</v>
      </c>
      <c r="C627" s="37" t="s">
        <v>180</v>
      </c>
      <c r="D627" s="37" t="s">
        <v>84</v>
      </c>
      <c r="E627" s="37" t="s">
        <v>44</v>
      </c>
      <c r="F627" s="79">
        <v>3260</v>
      </c>
      <c r="G627" s="26"/>
      <c r="H627" s="80">
        <f t="shared" si="142"/>
        <v>3260</v>
      </c>
      <c r="I627" s="26"/>
      <c r="J627" s="112">
        <f t="shared" si="144"/>
        <v>3260</v>
      </c>
      <c r="K627" s="26">
        <v>-75</v>
      </c>
      <c r="L627" s="23">
        <f t="shared" si="148"/>
        <v>3185</v>
      </c>
      <c r="N627" s="20">
        <v>-75</v>
      </c>
      <c r="O627" s="305">
        <f>L627+N627</f>
        <v>3110</v>
      </c>
    </row>
    <row r="628" spans="1:15" ht="25.5" outlineLevel="6" x14ac:dyDescent="0.25">
      <c r="A628" s="233" t="s">
        <v>97</v>
      </c>
      <c r="B628" s="36" t="s">
        <v>17</v>
      </c>
      <c r="C628" s="36" t="s">
        <v>180</v>
      </c>
      <c r="D628" s="36" t="s">
        <v>192</v>
      </c>
      <c r="E628" s="36"/>
      <c r="F628" s="79">
        <v>18377.803879999999</v>
      </c>
      <c r="G628" s="23">
        <f>G629</f>
        <v>0</v>
      </c>
      <c r="H628" s="80">
        <f t="shared" si="142"/>
        <v>18377.803879999999</v>
      </c>
      <c r="I628" s="23">
        <f>I629</f>
        <v>0</v>
      </c>
      <c r="J628" s="80">
        <f t="shared" si="144"/>
        <v>18377.803879999999</v>
      </c>
      <c r="K628" s="23">
        <f>K629</f>
        <v>-1164.3</v>
      </c>
      <c r="L628" s="23">
        <f t="shared" si="148"/>
        <v>17213.50388</v>
      </c>
      <c r="M628" s="1"/>
      <c r="N628" s="1"/>
      <c r="O628" s="1"/>
    </row>
    <row r="629" spans="1:15" outlineLevel="7" x14ac:dyDescent="0.25">
      <c r="A629" s="216" t="s">
        <v>548</v>
      </c>
      <c r="B629" s="37" t="s">
        <v>17</v>
      </c>
      <c r="C629" s="37" t="s">
        <v>180</v>
      </c>
      <c r="D629" s="37" t="s">
        <v>192</v>
      </c>
      <c r="E629" s="37" t="s">
        <v>44</v>
      </c>
      <c r="F629" s="79">
        <v>18377.803879999999</v>
      </c>
      <c r="G629" s="26"/>
      <c r="H629" s="80">
        <f t="shared" si="142"/>
        <v>18377.803879999999</v>
      </c>
      <c r="I629" s="26"/>
      <c r="J629" s="112">
        <f t="shared" si="144"/>
        <v>18377.803879999999</v>
      </c>
      <c r="K629" s="26">
        <v>-1164.3</v>
      </c>
      <c r="L629" s="23">
        <f t="shared" si="148"/>
        <v>17213.50388</v>
      </c>
      <c r="N629" s="20">
        <v>-1164.3</v>
      </c>
      <c r="O629" s="305">
        <f>L629+N629</f>
        <v>16049.203880000001</v>
      </c>
    </row>
    <row r="630" spans="1:15" outlineLevel="6" x14ac:dyDescent="0.25">
      <c r="A630" s="233" t="s">
        <v>193</v>
      </c>
      <c r="B630" s="36" t="s">
        <v>17</v>
      </c>
      <c r="C630" s="36" t="s">
        <v>180</v>
      </c>
      <c r="D630" s="36" t="s">
        <v>194</v>
      </c>
      <c r="E630" s="36"/>
      <c r="F630" s="79">
        <v>44888.4</v>
      </c>
      <c r="G630" s="23">
        <f>G631+G632</f>
        <v>0</v>
      </c>
      <c r="H630" s="80">
        <f t="shared" si="142"/>
        <v>44888.4</v>
      </c>
      <c r="I630" s="23">
        <f>I631+I632</f>
        <v>41.4</v>
      </c>
      <c r="J630" s="80">
        <f t="shared" si="144"/>
        <v>44929.8</v>
      </c>
      <c r="K630" s="23">
        <f>K631+K632</f>
        <v>223.1</v>
      </c>
      <c r="L630" s="23">
        <f t="shared" si="148"/>
        <v>45152.9</v>
      </c>
      <c r="M630" s="1"/>
      <c r="N630" s="1"/>
      <c r="O630" s="1"/>
    </row>
    <row r="631" spans="1:15" outlineLevel="7" x14ac:dyDescent="0.25">
      <c r="A631" s="216" t="s">
        <v>548</v>
      </c>
      <c r="B631" s="37" t="s">
        <v>17</v>
      </c>
      <c r="C631" s="37" t="s">
        <v>180</v>
      </c>
      <c r="D631" s="37" t="s">
        <v>194</v>
      </c>
      <c r="E631" s="37" t="s">
        <v>44</v>
      </c>
      <c r="F631" s="79">
        <v>16358.4</v>
      </c>
      <c r="G631" s="26"/>
      <c r="H631" s="80">
        <f t="shared" si="142"/>
        <v>16358.4</v>
      </c>
      <c r="I631" s="26"/>
      <c r="J631" s="112">
        <f t="shared" si="144"/>
        <v>16358.4</v>
      </c>
      <c r="K631" s="26">
        <v>223.1</v>
      </c>
      <c r="L631" s="23">
        <f t="shared" si="148"/>
        <v>16581.5</v>
      </c>
      <c r="N631" s="20">
        <v>223.1</v>
      </c>
      <c r="O631" s="305">
        <f t="shared" ref="O631:O632" si="149">L631+N631</f>
        <v>16804.599999999999</v>
      </c>
    </row>
    <row r="632" spans="1:15" outlineLevel="7" x14ac:dyDescent="0.25">
      <c r="A632" s="234" t="s">
        <v>45</v>
      </c>
      <c r="B632" s="37" t="s">
        <v>17</v>
      </c>
      <c r="C632" s="37" t="s">
        <v>180</v>
      </c>
      <c r="D632" s="37" t="s">
        <v>194</v>
      </c>
      <c r="E632" s="37" t="s">
        <v>46</v>
      </c>
      <c r="F632" s="79">
        <v>28530</v>
      </c>
      <c r="G632" s="26"/>
      <c r="H632" s="80">
        <f t="shared" si="142"/>
        <v>28530</v>
      </c>
      <c r="I632" s="111">
        <v>41.4</v>
      </c>
      <c r="J632" s="80">
        <f t="shared" si="144"/>
        <v>28571.4</v>
      </c>
      <c r="K632" s="26"/>
      <c r="L632" s="23">
        <f t="shared" si="148"/>
        <v>28571.4</v>
      </c>
      <c r="O632" s="305">
        <f t="shared" si="149"/>
        <v>28571.4</v>
      </c>
    </row>
    <row r="633" spans="1:15" ht="25.5" outlineLevel="6" x14ac:dyDescent="0.25">
      <c r="A633" s="233" t="s">
        <v>195</v>
      </c>
      <c r="B633" s="36" t="s">
        <v>17</v>
      </c>
      <c r="C633" s="36" t="s">
        <v>180</v>
      </c>
      <c r="D633" s="36" t="s">
        <v>196</v>
      </c>
      <c r="E633" s="36"/>
      <c r="F633" s="79">
        <v>27014</v>
      </c>
      <c r="G633" s="23">
        <f>G634</f>
        <v>0</v>
      </c>
      <c r="H633" s="80">
        <f t="shared" si="142"/>
        <v>27014</v>
      </c>
      <c r="I633" s="23">
        <f>I634</f>
        <v>1234.5999999999999</v>
      </c>
      <c r="J633" s="80">
        <f t="shared" si="144"/>
        <v>28248.6</v>
      </c>
      <c r="K633" s="23">
        <f>K634</f>
        <v>469.1</v>
      </c>
      <c r="L633" s="23">
        <f t="shared" si="148"/>
        <v>28717.699999999997</v>
      </c>
      <c r="M633" s="1"/>
      <c r="N633" s="1"/>
      <c r="O633" s="1"/>
    </row>
    <row r="634" spans="1:15" outlineLevel="7" x14ac:dyDescent="0.25">
      <c r="A634" s="216" t="s">
        <v>548</v>
      </c>
      <c r="B634" s="37" t="s">
        <v>17</v>
      </c>
      <c r="C634" s="37" t="s">
        <v>180</v>
      </c>
      <c r="D634" s="37" t="s">
        <v>196</v>
      </c>
      <c r="E634" s="37" t="s">
        <v>44</v>
      </c>
      <c r="F634" s="79">
        <v>27014</v>
      </c>
      <c r="G634" s="26"/>
      <c r="H634" s="80">
        <f t="shared" si="142"/>
        <v>27014</v>
      </c>
      <c r="I634" s="83">
        <f>1300-65.4</f>
        <v>1234.5999999999999</v>
      </c>
      <c r="J634" s="112">
        <f t="shared" si="144"/>
        <v>28248.6</v>
      </c>
      <c r="K634" s="26">
        <v>469.1</v>
      </c>
      <c r="L634" s="23">
        <f t="shared" si="148"/>
        <v>28717.699999999997</v>
      </c>
      <c r="N634" s="20">
        <v>469.1</v>
      </c>
      <c r="O634" s="305">
        <f>L634+N634</f>
        <v>29186.799999999996</v>
      </c>
    </row>
    <row r="635" spans="1:15" outlineLevel="6" x14ac:dyDescent="0.25">
      <c r="A635" s="233" t="s">
        <v>197</v>
      </c>
      <c r="B635" s="36" t="s">
        <v>17</v>
      </c>
      <c r="C635" s="36" t="s">
        <v>180</v>
      </c>
      <c r="D635" s="36" t="s">
        <v>198</v>
      </c>
      <c r="E635" s="36"/>
      <c r="F635" s="79">
        <v>5000</v>
      </c>
      <c r="G635" s="23">
        <f>G636</f>
        <v>0</v>
      </c>
      <c r="H635" s="80">
        <f t="shared" si="142"/>
        <v>5000</v>
      </c>
      <c r="I635" s="23">
        <f>I636</f>
        <v>0</v>
      </c>
      <c r="J635" s="80">
        <f t="shared" si="144"/>
        <v>5000</v>
      </c>
      <c r="K635" s="23">
        <f>K636</f>
        <v>-264.10000000000002</v>
      </c>
      <c r="L635" s="23">
        <f t="shared" si="148"/>
        <v>4735.8999999999996</v>
      </c>
      <c r="M635" s="1"/>
      <c r="N635" s="1"/>
      <c r="O635" s="1"/>
    </row>
    <row r="636" spans="1:15" outlineLevel="7" x14ac:dyDescent="0.25">
      <c r="A636" s="216" t="s">
        <v>548</v>
      </c>
      <c r="B636" s="37" t="s">
        <v>17</v>
      </c>
      <c r="C636" s="37" t="s">
        <v>180</v>
      </c>
      <c r="D636" s="37" t="s">
        <v>198</v>
      </c>
      <c r="E636" s="37" t="s">
        <v>44</v>
      </c>
      <c r="F636" s="79">
        <v>5000</v>
      </c>
      <c r="G636" s="26"/>
      <c r="H636" s="80">
        <f t="shared" si="142"/>
        <v>5000</v>
      </c>
      <c r="I636" s="26"/>
      <c r="J636" s="112">
        <f t="shared" si="144"/>
        <v>5000</v>
      </c>
      <c r="K636" s="26">
        <v>-264.10000000000002</v>
      </c>
      <c r="L636" s="23">
        <f t="shared" si="148"/>
        <v>4735.8999999999996</v>
      </c>
      <c r="N636" s="20">
        <v>-264.10000000000002</v>
      </c>
      <c r="O636" s="305">
        <f>L636+N636</f>
        <v>4471.7999999999993</v>
      </c>
    </row>
    <row r="637" spans="1:15" ht="25.5" outlineLevel="7" x14ac:dyDescent="0.25">
      <c r="A637" s="247" t="s">
        <v>845</v>
      </c>
      <c r="B637" s="36" t="s">
        <v>17</v>
      </c>
      <c r="C637" s="36" t="s">
        <v>180</v>
      </c>
      <c r="D637" s="36">
        <v>1110262433</v>
      </c>
      <c r="E637" s="37"/>
      <c r="F637" s="79"/>
      <c r="G637" s="26"/>
      <c r="H637" s="80"/>
      <c r="I637" s="26"/>
      <c r="J637" s="112"/>
      <c r="K637" s="23">
        <f>K638</f>
        <v>450</v>
      </c>
      <c r="L637" s="23">
        <f t="shared" si="148"/>
        <v>450</v>
      </c>
      <c r="N637" s="1"/>
      <c r="O637" s="1"/>
    </row>
    <row r="638" spans="1:15" outlineLevel="7" x14ac:dyDescent="0.25">
      <c r="A638" s="216" t="s">
        <v>548</v>
      </c>
      <c r="B638" s="37" t="s">
        <v>17</v>
      </c>
      <c r="C638" s="37" t="s">
        <v>180</v>
      </c>
      <c r="D638" s="37">
        <v>1110262433</v>
      </c>
      <c r="E638" s="37">
        <v>244</v>
      </c>
      <c r="F638" s="79"/>
      <c r="G638" s="26"/>
      <c r="H638" s="80"/>
      <c r="I638" s="26"/>
      <c r="J638" s="112"/>
      <c r="K638" s="325">
        <v>450</v>
      </c>
      <c r="L638" s="23">
        <f t="shared" si="148"/>
        <v>450</v>
      </c>
      <c r="M638" s="20" t="s">
        <v>846</v>
      </c>
      <c r="O638" s="305">
        <f>L638+N638</f>
        <v>450</v>
      </c>
    </row>
    <row r="639" spans="1:15" ht="25.5" outlineLevel="6" x14ac:dyDescent="0.25">
      <c r="A639" s="233" t="s">
        <v>784</v>
      </c>
      <c r="B639" s="36" t="s">
        <v>17</v>
      </c>
      <c r="C639" s="36" t="s">
        <v>180</v>
      </c>
      <c r="D639" s="36" t="s">
        <v>199</v>
      </c>
      <c r="E639" s="36"/>
      <c r="F639" s="79">
        <v>10000</v>
      </c>
      <c r="G639" s="23">
        <f>G640</f>
        <v>0</v>
      </c>
      <c r="H639" s="80">
        <f t="shared" si="142"/>
        <v>10000</v>
      </c>
      <c r="I639" s="23">
        <f>I640</f>
        <v>0</v>
      </c>
      <c r="J639" s="80">
        <f t="shared" si="144"/>
        <v>10000</v>
      </c>
      <c r="K639" s="23">
        <f>K640</f>
        <v>-33</v>
      </c>
      <c r="L639" s="23">
        <f t="shared" si="148"/>
        <v>9967</v>
      </c>
      <c r="M639" s="1"/>
      <c r="N639" s="1"/>
      <c r="O639" s="1"/>
    </row>
    <row r="640" spans="1:15" outlineLevel="7" x14ac:dyDescent="0.25">
      <c r="A640" s="216" t="s">
        <v>548</v>
      </c>
      <c r="B640" s="37" t="s">
        <v>17</v>
      </c>
      <c r="C640" s="37" t="s">
        <v>180</v>
      </c>
      <c r="D640" s="37" t="s">
        <v>199</v>
      </c>
      <c r="E640" s="37" t="s">
        <v>44</v>
      </c>
      <c r="F640" s="79">
        <v>10000</v>
      </c>
      <c r="G640" s="81"/>
      <c r="H640" s="80">
        <f t="shared" si="142"/>
        <v>10000</v>
      </c>
      <c r="I640" s="81"/>
      <c r="J640" s="112">
        <f t="shared" si="144"/>
        <v>10000</v>
      </c>
      <c r="K640" s="26">
        <v>-33</v>
      </c>
      <c r="L640" s="23">
        <f t="shared" si="148"/>
        <v>9967</v>
      </c>
      <c r="N640" s="20">
        <v>-33</v>
      </c>
      <c r="O640" s="305">
        <f>L640+N640</f>
        <v>9934</v>
      </c>
    </row>
    <row r="641" spans="1:15" ht="25.5" outlineLevel="6" x14ac:dyDescent="0.25">
      <c r="A641" s="233" t="s">
        <v>200</v>
      </c>
      <c r="B641" s="36" t="s">
        <v>17</v>
      </c>
      <c r="C641" s="36" t="s">
        <v>180</v>
      </c>
      <c r="D641" s="36" t="s">
        <v>201</v>
      </c>
      <c r="E641" s="36"/>
      <c r="F641" s="79">
        <v>2000.9</v>
      </c>
      <c r="G641" s="23">
        <f>G642</f>
        <v>0</v>
      </c>
      <c r="H641" s="80">
        <f t="shared" si="142"/>
        <v>2000.9</v>
      </c>
      <c r="I641" s="23">
        <f>I642</f>
        <v>0</v>
      </c>
      <c r="J641" s="80">
        <f t="shared" si="144"/>
        <v>2000.9</v>
      </c>
      <c r="K641" s="23">
        <f>K642</f>
        <v>-88.9</v>
      </c>
      <c r="L641" s="23">
        <f t="shared" si="148"/>
        <v>1912</v>
      </c>
      <c r="M641" s="1"/>
      <c r="N641" s="1"/>
      <c r="O641" s="1"/>
    </row>
    <row r="642" spans="1:15" outlineLevel="7" x14ac:dyDescent="0.25">
      <c r="A642" s="216" t="s">
        <v>548</v>
      </c>
      <c r="B642" s="37" t="s">
        <v>17</v>
      </c>
      <c r="C642" s="37" t="s">
        <v>180</v>
      </c>
      <c r="D642" s="37" t="s">
        <v>201</v>
      </c>
      <c r="E642" s="37" t="s">
        <v>44</v>
      </c>
      <c r="F642" s="79">
        <v>2000.9</v>
      </c>
      <c r="G642" s="26"/>
      <c r="H642" s="80">
        <f t="shared" si="142"/>
        <v>2000.9</v>
      </c>
      <c r="I642" s="26"/>
      <c r="J642" s="112">
        <f t="shared" si="144"/>
        <v>2000.9</v>
      </c>
      <c r="K642" s="26">
        <v>-88.9</v>
      </c>
      <c r="L642" s="23">
        <f t="shared" si="148"/>
        <v>1912</v>
      </c>
      <c r="N642" s="20">
        <v>-88.9</v>
      </c>
      <c r="O642" s="305">
        <f>L642+N642</f>
        <v>1823.1</v>
      </c>
    </row>
    <row r="643" spans="1:15" ht="25.5" outlineLevel="6" x14ac:dyDescent="0.25">
      <c r="A643" s="233" t="s">
        <v>202</v>
      </c>
      <c r="B643" s="36" t="s">
        <v>17</v>
      </c>
      <c r="C643" s="36" t="s">
        <v>180</v>
      </c>
      <c r="D643" s="36" t="s">
        <v>203</v>
      </c>
      <c r="E643" s="36"/>
      <c r="F643" s="79">
        <v>6000</v>
      </c>
      <c r="G643" s="23">
        <f>G644</f>
        <v>0</v>
      </c>
      <c r="H643" s="80">
        <f t="shared" si="142"/>
        <v>6000</v>
      </c>
      <c r="I643" s="23">
        <f>I644</f>
        <v>0</v>
      </c>
      <c r="J643" s="80">
        <f t="shared" si="144"/>
        <v>6000</v>
      </c>
      <c r="K643" s="23">
        <f>K644</f>
        <v>0</v>
      </c>
      <c r="L643" s="23">
        <f t="shared" si="148"/>
        <v>6000</v>
      </c>
      <c r="M643" s="1"/>
      <c r="N643" s="1"/>
      <c r="O643" s="1"/>
    </row>
    <row r="644" spans="1:15" outlineLevel="7" x14ac:dyDescent="0.25">
      <c r="A644" s="216" t="s">
        <v>548</v>
      </c>
      <c r="B644" s="37" t="s">
        <v>17</v>
      </c>
      <c r="C644" s="37" t="s">
        <v>180</v>
      </c>
      <c r="D644" s="37" t="s">
        <v>203</v>
      </c>
      <c r="E644" s="37" t="s">
        <v>44</v>
      </c>
      <c r="F644" s="79">
        <v>6000</v>
      </c>
      <c r="G644" s="26"/>
      <c r="H644" s="80">
        <f t="shared" si="142"/>
        <v>6000</v>
      </c>
      <c r="I644" s="26"/>
      <c r="J644" s="112">
        <f t="shared" si="144"/>
        <v>6000</v>
      </c>
      <c r="K644" s="26"/>
      <c r="L644" s="23">
        <f t="shared" si="148"/>
        <v>6000</v>
      </c>
      <c r="O644" s="305">
        <f>L644+N644</f>
        <v>6000</v>
      </c>
    </row>
    <row r="645" spans="1:15" ht="25.5" outlineLevel="6" x14ac:dyDescent="0.25">
      <c r="A645" s="233" t="s">
        <v>204</v>
      </c>
      <c r="B645" s="36" t="s">
        <v>17</v>
      </c>
      <c r="C645" s="36" t="s">
        <v>180</v>
      </c>
      <c r="D645" s="36" t="s">
        <v>205</v>
      </c>
      <c r="E645" s="36"/>
      <c r="F645" s="79">
        <v>5590</v>
      </c>
      <c r="G645" s="23">
        <f>G646</f>
        <v>0</v>
      </c>
      <c r="H645" s="80">
        <f t="shared" si="142"/>
        <v>5590</v>
      </c>
      <c r="I645" s="23">
        <f>I646</f>
        <v>0</v>
      </c>
      <c r="J645" s="80">
        <f t="shared" si="144"/>
        <v>5590</v>
      </c>
      <c r="K645" s="23">
        <f>K646</f>
        <v>0</v>
      </c>
      <c r="L645" s="23">
        <f t="shared" si="148"/>
        <v>5590</v>
      </c>
      <c r="M645" s="1"/>
      <c r="N645" s="1"/>
      <c r="O645" s="1"/>
    </row>
    <row r="646" spans="1:15" outlineLevel="7" x14ac:dyDescent="0.25">
      <c r="A646" s="216" t="s">
        <v>548</v>
      </c>
      <c r="B646" s="37" t="s">
        <v>17</v>
      </c>
      <c r="C646" s="37" t="s">
        <v>180</v>
      </c>
      <c r="D646" s="37" t="s">
        <v>205</v>
      </c>
      <c r="E646" s="37" t="s">
        <v>44</v>
      </c>
      <c r="F646" s="79">
        <v>5590</v>
      </c>
      <c r="G646" s="26"/>
      <c r="H646" s="80">
        <f t="shared" si="142"/>
        <v>5590</v>
      </c>
      <c r="I646" s="26"/>
      <c r="J646" s="80">
        <f t="shared" si="144"/>
        <v>5590</v>
      </c>
      <c r="K646" s="26"/>
      <c r="L646" s="23">
        <f t="shared" si="148"/>
        <v>5590</v>
      </c>
      <c r="O646" s="305">
        <f>L646+N646</f>
        <v>5590</v>
      </c>
    </row>
    <row r="647" spans="1:15" ht="25.5" outlineLevel="3" x14ac:dyDescent="0.25">
      <c r="A647" s="233" t="s">
        <v>111</v>
      </c>
      <c r="B647" s="36" t="s">
        <v>17</v>
      </c>
      <c r="C647" s="36" t="s">
        <v>180</v>
      </c>
      <c r="D647" s="36" t="s">
        <v>112</v>
      </c>
      <c r="E647" s="36"/>
      <c r="F647" s="79">
        <v>530</v>
      </c>
      <c r="G647" s="23">
        <f>G648</f>
        <v>1411.3</v>
      </c>
      <c r="H647" s="80">
        <f t="shared" si="142"/>
        <v>1941.3</v>
      </c>
      <c r="I647" s="23">
        <f>I648</f>
        <v>0</v>
      </c>
      <c r="J647" s="80">
        <f t="shared" si="144"/>
        <v>1941.3</v>
      </c>
      <c r="K647" s="23">
        <f>K648</f>
        <v>0</v>
      </c>
      <c r="L647" s="23">
        <f t="shared" si="148"/>
        <v>1941.3</v>
      </c>
      <c r="M647" s="1"/>
      <c r="N647" s="1"/>
      <c r="O647" s="1"/>
    </row>
    <row r="648" spans="1:15" ht="25.5" outlineLevel="4" x14ac:dyDescent="0.25">
      <c r="A648" s="233" t="s">
        <v>113</v>
      </c>
      <c r="B648" s="36" t="s">
        <v>17</v>
      </c>
      <c r="C648" s="36" t="s">
        <v>180</v>
      </c>
      <c r="D648" s="36" t="s">
        <v>114</v>
      </c>
      <c r="E648" s="36"/>
      <c r="F648" s="79">
        <v>530</v>
      </c>
      <c r="G648" s="23">
        <f>G649</f>
        <v>1411.3</v>
      </c>
      <c r="H648" s="80">
        <f t="shared" si="142"/>
        <v>1941.3</v>
      </c>
      <c r="I648" s="23">
        <f>I649</f>
        <v>0</v>
      </c>
      <c r="J648" s="80">
        <f t="shared" si="144"/>
        <v>1941.3</v>
      </c>
      <c r="K648" s="23">
        <f>K649</f>
        <v>0</v>
      </c>
      <c r="L648" s="23">
        <f t="shared" si="148"/>
        <v>1941.3</v>
      </c>
      <c r="M648" s="1"/>
      <c r="N648" s="1"/>
      <c r="O648" s="1"/>
    </row>
    <row r="649" spans="1:15" outlineLevel="4" x14ac:dyDescent="0.25">
      <c r="A649" s="222" t="s">
        <v>665</v>
      </c>
      <c r="B649" s="38" t="s">
        <v>17</v>
      </c>
      <c r="C649" s="38" t="s">
        <v>180</v>
      </c>
      <c r="D649" s="52" t="s">
        <v>666</v>
      </c>
      <c r="E649" s="36"/>
      <c r="F649" s="89">
        <v>530</v>
      </c>
      <c r="G649" s="23">
        <f>G650+G652+G654</f>
        <v>1411.3</v>
      </c>
      <c r="H649" s="80">
        <f t="shared" si="142"/>
        <v>1941.3</v>
      </c>
      <c r="I649" s="23">
        <f>I650+I652+I654</f>
        <v>0</v>
      </c>
      <c r="J649" s="80">
        <f t="shared" si="144"/>
        <v>1941.3</v>
      </c>
      <c r="K649" s="23">
        <f>K650+K652+K654</f>
        <v>0</v>
      </c>
      <c r="L649" s="23">
        <f t="shared" si="148"/>
        <v>1941.3</v>
      </c>
      <c r="M649" s="1"/>
      <c r="N649" s="1"/>
      <c r="O649" s="1"/>
    </row>
    <row r="650" spans="1:15" outlineLevel="4" x14ac:dyDescent="0.25">
      <c r="A650" s="222" t="s">
        <v>546</v>
      </c>
      <c r="B650" s="38" t="s">
        <v>17</v>
      </c>
      <c r="C650" s="38" t="s">
        <v>180</v>
      </c>
      <c r="D650" s="52" t="s">
        <v>547</v>
      </c>
      <c r="E650" s="38"/>
      <c r="F650" s="79">
        <v>0</v>
      </c>
      <c r="G650" s="23">
        <f>G651</f>
        <v>1411.3</v>
      </c>
      <c r="H650" s="80">
        <f t="shared" si="142"/>
        <v>1411.3</v>
      </c>
      <c r="I650" s="23">
        <f>I651</f>
        <v>0</v>
      </c>
      <c r="J650" s="80">
        <f t="shared" si="144"/>
        <v>1411.3</v>
      </c>
      <c r="K650" s="23">
        <f>K651</f>
        <v>0</v>
      </c>
      <c r="L650" s="23">
        <f t="shared" si="148"/>
        <v>1411.3</v>
      </c>
      <c r="M650" s="1"/>
      <c r="N650" s="1"/>
      <c r="O650" s="1"/>
    </row>
    <row r="651" spans="1:15" outlineLevel="4" x14ac:dyDescent="0.25">
      <c r="A651" s="216" t="s">
        <v>548</v>
      </c>
      <c r="B651" s="45" t="s">
        <v>17</v>
      </c>
      <c r="C651" s="45" t="s">
        <v>180</v>
      </c>
      <c r="D651" s="56" t="s">
        <v>547</v>
      </c>
      <c r="E651" s="45" t="s">
        <v>44</v>
      </c>
      <c r="F651" s="21"/>
      <c r="G651" s="25">
        <v>1411.3</v>
      </c>
      <c r="H651" s="80">
        <f t="shared" si="142"/>
        <v>1411.3</v>
      </c>
      <c r="I651" s="26"/>
      <c r="J651" s="80">
        <f t="shared" si="144"/>
        <v>1411.3</v>
      </c>
      <c r="K651" s="26"/>
      <c r="L651" s="23">
        <f t="shared" si="148"/>
        <v>1411.3</v>
      </c>
      <c r="O651" s="305">
        <f>L651+N651</f>
        <v>1411.3</v>
      </c>
    </row>
    <row r="652" spans="1:15" ht="25.5" outlineLevel="6" x14ac:dyDescent="0.25">
      <c r="A652" s="233" t="s">
        <v>195</v>
      </c>
      <c r="B652" s="36" t="s">
        <v>17</v>
      </c>
      <c r="C652" s="36" t="s">
        <v>180</v>
      </c>
      <c r="D652" s="36" t="s">
        <v>206</v>
      </c>
      <c r="E652" s="36"/>
      <c r="F652" s="79">
        <v>30</v>
      </c>
      <c r="G652" s="23">
        <f>G653</f>
        <v>0</v>
      </c>
      <c r="H652" s="80">
        <f t="shared" si="142"/>
        <v>30</v>
      </c>
      <c r="I652" s="23">
        <f>I653</f>
        <v>0</v>
      </c>
      <c r="J652" s="80">
        <f t="shared" si="144"/>
        <v>30</v>
      </c>
      <c r="K652" s="23">
        <f>K653</f>
        <v>0</v>
      </c>
      <c r="L652" s="23">
        <f t="shared" si="148"/>
        <v>30</v>
      </c>
      <c r="M652" s="1"/>
      <c r="N652" s="1"/>
      <c r="O652" s="1"/>
    </row>
    <row r="653" spans="1:15" outlineLevel="7" x14ac:dyDescent="0.25">
      <c r="A653" s="216" t="s">
        <v>548</v>
      </c>
      <c r="B653" s="37" t="s">
        <v>17</v>
      </c>
      <c r="C653" s="37" t="s">
        <v>180</v>
      </c>
      <c r="D653" s="37" t="s">
        <v>206</v>
      </c>
      <c r="E653" s="37" t="s">
        <v>44</v>
      </c>
      <c r="F653" s="79">
        <v>30</v>
      </c>
      <c r="G653" s="26"/>
      <c r="H653" s="80">
        <f t="shared" si="142"/>
        <v>30</v>
      </c>
      <c r="I653" s="26"/>
      <c r="J653" s="80">
        <f t="shared" si="144"/>
        <v>30</v>
      </c>
      <c r="K653" s="26"/>
      <c r="L653" s="23">
        <f t="shared" si="148"/>
        <v>30</v>
      </c>
      <c r="O653" s="305">
        <f>L653+N653</f>
        <v>30</v>
      </c>
    </row>
    <row r="654" spans="1:15" ht="25.5" outlineLevel="6" x14ac:dyDescent="0.25">
      <c r="A654" s="233" t="s">
        <v>207</v>
      </c>
      <c r="B654" s="36" t="s">
        <v>17</v>
      </c>
      <c r="C654" s="36" t="s">
        <v>180</v>
      </c>
      <c r="D654" s="36" t="s">
        <v>208</v>
      </c>
      <c r="E654" s="36"/>
      <c r="F654" s="79">
        <v>500</v>
      </c>
      <c r="G654" s="23">
        <f>G655</f>
        <v>0</v>
      </c>
      <c r="H654" s="80">
        <f t="shared" si="142"/>
        <v>500</v>
      </c>
      <c r="I654" s="23">
        <f>I655</f>
        <v>0</v>
      </c>
      <c r="J654" s="80">
        <f t="shared" si="144"/>
        <v>500</v>
      </c>
      <c r="K654" s="23">
        <f>K655</f>
        <v>0</v>
      </c>
      <c r="L654" s="23">
        <f t="shared" si="148"/>
        <v>500</v>
      </c>
      <c r="M654" s="1"/>
      <c r="N654" s="1"/>
      <c r="O654" s="1"/>
    </row>
    <row r="655" spans="1:15" outlineLevel="7" x14ac:dyDescent="0.25">
      <c r="A655" s="216" t="s">
        <v>548</v>
      </c>
      <c r="B655" s="37" t="s">
        <v>17</v>
      </c>
      <c r="C655" s="37" t="s">
        <v>180</v>
      </c>
      <c r="D655" s="37" t="s">
        <v>208</v>
      </c>
      <c r="E655" s="37" t="s">
        <v>44</v>
      </c>
      <c r="F655" s="79">
        <v>500</v>
      </c>
      <c r="G655" s="26"/>
      <c r="H655" s="80">
        <f t="shared" si="142"/>
        <v>500</v>
      </c>
      <c r="I655" s="26"/>
      <c r="J655" s="80">
        <f t="shared" si="144"/>
        <v>500</v>
      </c>
      <c r="K655" s="26"/>
      <c r="L655" s="23">
        <f t="shared" si="148"/>
        <v>500</v>
      </c>
      <c r="O655" s="305">
        <f>L655+N655</f>
        <v>500</v>
      </c>
    </row>
    <row r="656" spans="1:15" ht="25.5" outlineLevel="7" x14ac:dyDescent="0.25">
      <c r="A656" s="217" t="s">
        <v>1112</v>
      </c>
      <c r="B656" s="36" t="s">
        <v>17</v>
      </c>
      <c r="C656" s="36" t="s">
        <v>180</v>
      </c>
      <c r="D656" s="213" t="s">
        <v>35</v>
      </c>
      <c r="E656" s="37"/>
      <c r="F656" s="79"/>
      <c r="G656" s="26"/>
      <c r="H656" s="80"/>
      <c r="I656" s="26"/>
      <c r="J656" s="80"/>
      <c r="K656" s="23">
        <f>K657</f>
        <v>600</v>
      </c>
      <c r="L656" s="23">
        <f t="shared" si="148"/>
        <v>600</v>
      </c>
      <c r="O656" s="20"/>
    </row>
    <row r="657" spans="1:15" ht="25.5" outlineLevel="7" x14ac:dyDescent="0.25">
      <c r="A657" s="217" t="s">
        <v>1113</v>
      </c>
      <c r="B657" s="36" t="s">
        <v>17</v>
      </c>
      <c r="C657" s="36" t="s">
        <v>180</v>
      </c>
      <c r="D657" s="213" t="s">
        <v>37</v>
      </c>
      <c r="E657" s="37"/>
      <c r="F657" s="79"/>
      <c r="G657" s="26"/>
      <c r="H657" s="80"/>
      <c r="I657" s="26"/>
      <c r="J657" s="80"/>
      <c r="K657" s="23">
        <f>K658</f>
        <v>600</v>
      </c>
      <c r="L657" s="23">
        <f t="shared" si="148"/>
        <v>600</v>
      </c>
      <c r="O657" s="20"/>
    </row>
    <row r="658" spans="1:15" ht="76.5" outlineLevel="7" x14ac:dyDescent="0.25">
      <c r="A658" s="217" t="s">
        <v>651</v>
      </c>
      <c r="B658" s="36" t="s">
        <v>17</v>
      </c>
      <c r="C658" s="36" t="s">
        <v>180</v>
      </c>
      <c r="D658" s="213" t="s">
        <v>652</v>
      </c>
      <c r="E658" s="37"/>
      <c r="F658" s="79"/>
      <c r="G658" s="26"/>
      <c r="H658" s="80"/>
      <c r="I658" s="26"/>
      <c r="J658" s="80"/>
      <c r="K658" s="23">
        <f>K659</f>
        <v>600</v>
      </c>
      <c r="L658" s="23">
        <f t="shared" si="148"/>
        <v>600</v>
      </c>
      <c r="O658" s="20"/>
    </row>
    <row r="659" spans="1:15" ht="25.5" outlineLevel="7" x14ac:dyDescent="0.25">
      <c r="A659" s="217" t="s">
        <v>1114</v>
      </c>
      <c r="B659" s="36" t="s">
        <v>17</v>
      </c>
      <c r="C659" s="36" t="s">
        <v>180</v>
      </c>
      <c r="D659" s="211" t="s">
        <v>86</v>
      </c>
      <c r="E659" s="211" t="s">
        <v>550</v>
      </c>
      <c r="F659" s="79"/>
      <c r="G659" s="26"/>
      <c r="H659" s="80"/>
      <c r="I659" s="26"/>
      <c r="J659" s="80"/>
      <c r="K659" s="23">
        <f>K660</f>
        <v>600</v>
      </c>
      <c r="L659" s="23">
        <f t="shared" si="148"/>
        <v>600</v>
      </c>
      <c r="O659" s="20"/>
    </row>
    <row r="660" spans="1:15" outlineLevel="7" x14ac:dyDescent="0.25">
      <c r="A660" s="218" t="s">
        <v>548</v>
      </c>
      <c r="B660" s="133" t="s">
        <v>17</v>
      </c>
      <c r="C660" s="37" t="s">
        <v>180</v>
      </c>
      <c r="D660" s="212" t="s">
        <v>86</v>
      </c>
      <c r="E660" s="212" t="s">
        <v>44</v>
      </c>
      <c r="F660" s="79"/>
      <c r="G660" s="26"/>
      <c r="H660" s="80"/>
      <c r="I660" s="26"/>
      <c r="J660" s="80"/>
      <c r="K660" s="26">
        <v>600</v>
      </c>
      <c r="L660" s="23">
        <f t="shared" si="148"/>
        <v>600</v>
      </c>
      <c r="N660" s="20">
        <v>600</v>
      </c>
      <c r="O660" s="305">
        <f>L660+N660</f>
        <v>1200</v>
      </c>
    </row>
    <row r="661" spans="1:15" ht="38.25" outlineLevel="3" x14ac:dyDescent="0.25">
      <c r="A661" s="236" t="s">
        <v>209</v>
      </c>
      <c r="B661" s="36" t="s">
        <v>17</v>
      </c>
      <c r="C661" s="36" t="s">
        <v>180</v>
      </c>
      <c r="D661" s="36" t="s">
        <v>210</v>
      </c>
      <c r="E661" s="36"/>
      <c r="F661" s="79">
        <v>2000</v>
      </c>
      <c r="G661" s="23">
        <f>G662</f>
        <v>17367.599999999999</v>
      </c>
      <c r="H661" s="80">
        <f t="shared" si="142"/>
        <v>19367.599999999999</v>
      </c>
      <c r="I661" s="23">
        <f>I662</f>
        <v>0</v>
      </c>
      <c r="J661" s="80">
        <f t="shared" si="144"/>
        <v>19367.599999999999</v>
      </c>
      <c r="K661" s="23">
        <f>K662</f>
        <v>23.3</v>
      </c>
      <c r="L661" s="23">
        <f t="shared" si="148"/>
        <v>19390.899999999998</v>
      </c>
      <c r="M661" s="1"/>
      <c r="N661" s="1"/>
      <c r="O661" s="1"/>
    </row>
    <row r="662" spans="1:15" outlineLevel="5" x14ac:dyDescent="0.25">
      <c r="A662" s="233" t="s">
        <v>538</v>
      </c>
      <c r="B662" s="36" t="s">
        <v>17</v>
      </c>
      <c r="C662" s="36" t="s">
        <v>180</v>
      </c>
      <c r="D662" s="36" t="s">
        <v>211</v>
      </c>
      <c r="E662" s="36"/>
      <c r="F662" s="79">
        <v>2000</v>
      </c>
      <c r="G662" s="23">
        <f>G663</f>
        <v>17367.599999999999</v>
      </c>
      <c r="H662" s="80">
        <f t="shared" si="142"/>
        <v>19367.599999999999</v>
      </c>
      <c r="I662" s="23">
        <f>I663</f>
        <v>0</v>
      </c>
      <c r="J662" s="80">
        <f t="shared" si="144"/>
        <v>19367.599999999999</v>
      </c>
      <c r="K662" s="23">
        <f>K663</f>
        <v>23.3</v>
      </c>
      <c r="L662" s="23">
        <f t="shared" si="148"/>
        <v>19390.899999999998</v>
      </c>
      <c r="M662" s="1"/>
      <c r="N662" s="1"/>
      <c r="O662" s="1"/>
    </row>
    <row r="663" spans="1:15" ht="25.5" outlineLevel="5" x14ac:dyDescent="0.25">
      <c r="A663" s="222" t="s">
        <v>683</v>
      </c>
      <c r="B663" s="38" t="s">
        <v>17</v>
      </c>
      <c r="C663" s="36" t="s">
        <v>180</v>
      </c>
      <c r="D663" s="52" t="s">
        <v>684</v>
      </c>
      <c r="E663" s="36"/>
      <c r="F663" s="79">
        <v>2000</v>
      </c>
      <c r="G663" s="23">
        <f>G664+G667</f>
        <v>17367.599999999999</v>
      </c>
      <c r="H663" s="80">
        <f t="shared" si="142"/>
        <v>19367.599999999999</v>
      </c>
      <c r="I663" s="23">
        <f>I664+I667</f>
        <v>0</v>
      </c>
      <c r="J663" s="80">
        <f t="shared" si="144"/>
        <v>19367.599999999999</v>
      </c>
      <c r="K663" s="23">
        <f>K664+K667+K669</f>
        <v>23.3</v>
      </c>
      <c r="L663" s="23">
        <f t="shared" si="148"/>
        <v>19390.899999999998</v>
      </c>
      <c r="M663" s="1"/>
      <c r="N663" s="1"/>
      <c r="O663" s="1"/>
    </row>
    <row r="664" spans="1:15" ht="38.25" outlineLevel="5" x14ac:dyDescent="0.25">
      <c r="A664" s="222" t="s">
        <v>578</v>
      </c>
      <c r="B664" s="36" t="s">
        <v>17</v>
      </c>
      <c r="C664" s="36" t="s">
        <v>180</v>
      </c>
      <c r="D664" s="52" t="s">
        <v>579</v>
      </c>
      <c r="E664" s="38" t="s">
        <v>550</v>
      </c>
      <c r="F664" s="79">
        <v>0</v>
      </c>
      <c r="G664" s="23">
        <f>G665+G666</f>
        <v>17543</v>
      </c>
      <c r="H664" s="80">
        <f t="shared" si="142"/>
        <v>17543</v>
      </c>
      <c r="I664" s="23">
        <f>I665+I666</f>
        <v>0</v>
      </c>
      <c r="J664" s="80">
        <f t="shared" si="144"/>
        <v>17543</v>
      </c>
      <c r="K664" s="23">
        <f>K665+K666</f>
        <v>0</v>
      </c>
      <c r="L664" s="23">
        <f t="shared" si="148"/>
        <v>17543</v>
      </c>
      <c r="M664" s="1"/>
      <c r="N664" s="1"/>
      <c r="O664" s="1"/>
    </row>
    <row r="665" spans="1:15" outlineLevel="5" x14ac:dyDescent="0.25">
      <c r="A665" s="216" t="s">
        <v>548</v>
      </c>
      <c r="B665" s="42" t="s">
        <v>17</v>
      </c>
      <c r="C665" s="42" t="s">
        <v>180</v>
      </c>
      <c r="D665" s="54" t="s">
        <v>579</v>
      </c>
      <c r="E665" s="73" t="s">
        <v>44</v>
      </c>
      <c r="F665" s="84"/>
      <c r="G665" s="25">
        <v>17367.599999999999</v>
      </c>
      <c r="H665" s="80">
        <f t="shared" si="142"/>
        <v>17367.599999999999</v>
      </c>
      <c r="I665" s="26"/>
      <c r="J665" s="80">
        <f t="shared" si="144"/>
        <v>17367.599999999999</v>
      </c>
      <c r="K665" s="26"/>
      <c r="L665" s="23">
        <f t="shared" si="148"/>
        <v>17367.599999999999</v>
      </c>
      <c r="O665" s="305">
        <f t="shared" ref="O665:O666" si="150">L665+N665</f>
        <v>17367.599999999999</v>
      </c>
    </row>
    <row r="666" spans="1:15" outlineLevel="5" x14ac:dyDescent="0.25">
      <c r="A666" s="216" t="s">
        <v>548</v>
      </c>
      <c r="B666" s="46" t="s">
        <v>17</v>
      </c>
      <c r="C666" s="46" t="s">
        <v>180</v>
      </c>
      <c r="D666" s="56" t="s">
        <v>579</v>
      </c>
      <c r="E666" s="45" t="s">
        <v>44</v>
      </c>
      <c r="F666" s="86"/>
      <c r="G666" s="82">
        <v>175.4</v>
      </c>
      <c r="H666" s="80">
        <f t="shared" si="142"/>
        <v>175.4</v>
      </c>
      <c r="I666" s="26"/>
      <c r="J666" s="80">
        <f t="shared" si="144"/>
        <v>175.4</v>
      </c>
      <c r="K666" s="26"/>
      <c r="L666" s="23">
        <f t="shared" si="148"/>
        <v>175.4</v>
      </c>
      <c r="O666" s="305">
        <f t="shared" si="150"/>
        <v>175.4</v>
      </c>
    </row>
    <row r="667" spans="1:15" ht="51" outlineLevel="6" x14ac:dyDescent="0.25">
      <c r="A667" s="236" t="s">
        <v>212</v>
      </c>
      <c r="B667" s="41" t="s">
        <v>17</v>
      </c>
      <c r="C667" s="41" t="s">
        <v>180</v>
      </c>
      <c r="D667" s="41" t="s">
        <v>213</v>
      </c>
      <c r="E667" s="41"/>
      <c r="F667" s="87">
        <v>2000</v>
      </c>
      <c r="G667" s="23">
        <f>G668</f>
        <v>-175.4</v>
      </c>
      <c r="H667" s="80">
        <f t="shared" si="142"/>
        <v>1824.6</v>
      </c>
      <c r="I667" s="23">
        <f>I668</f>
        <v>0</v>
      </c>
      <c r="J667" s="80">
        <f t="shared" si="144"/>
        <v>1824.6</v>
      </c>
      <c r="K667" s="23">
        <f>K668</f>
        <v>0</v>
      </c>
      <c r="L667" s="23">
        <f t="shared" si="148"/>
        <v>1824.6</v>
      </c>
      <c r="M667" s="1"/>
      <c r="N667" s="1"/>
      <c r="O667" s="1"/>
    </row>
    <row r="668" spans="1:15" outlineLevel="7" x14ac:dyDescent="0.25">
      <c r="A668" s="216" t="s">
        <v>548</v>
      </c>
      <c r="B668" s="37" t="s">
        <v>17</v>
      </c>
      <c r="C668" s="37" t="s">
        <v>180</v>
      </c>
      <c r="D668" s="37" t="s">
        <v>213</v>
      </c>
      <c r="E668" s="37" t="s">
        <v>44</v>
      </c>
      <c r="F668" s="79">
        <v>2000</v>
      </c>
      <c r="G668" s="82">
        <v>-175.4</v>
      </c>
      <c r="H668" s="80">
        <f t="shared" si="142"/>
        <v>1824.6</v>
      </c>
      <c r="I668" s="26"/>
      <c r="J668" s="80">
        <f t="shared" si="144"/>
        <v>1824.6</v>
      </c>
      <c r="K668" s="327"/>
      <c r="L668" s="23">
        <f t="shared" si="148"/>
        <v>1824.6</v>
      </c>
      <c r="O668" s="305">
        <f>L668+N668</f>
        <v>1824.6</v>
      </c>
    </row>
    <row r="669" spans="1:15" ht="38.25" outlineLevel="7" x14ac:dyDescent="0.25">
      <c r="A669" s="241" t="s">
        <v>1212</v>
      </c>
      <c r="B669" s="36" t="s">
        <v>17</v>
      </c>
      <c r="C669" s="36" t="s">
        <v>180</v>
      </c>
      <c r="D669" s="36" t="s">
        <v>1211</v>
      </c>
      <c r="E669" s="37"/>
      <c r="F669" s="79"/>
      <c r="G669" s="82"/>
      <c r="H669" s="80"/>
      <c r="I669" s="26"/>
      <c r="J669" s="80"/>
      <c r="K669" s="23">
        <f>K670</f>
        <v>23.3</v>
      </c>
      <c r="L669" s="23">
        <f t="shared" si="148"/>
        <v>23.3</v>
      </c>
    </row>
    <row r="670" spans="1:15" outlineLevel="7" x14ac:dyDescent="0.25">
      <c r="A670" s="216" t="s">
        <v>548</v>
      </c>
      <c r="B670" s="37" t="s">
        <v>17</v>
      </c>
      <c r="C670" s="37" t="s">
        <v>180</v>
      </c>
      <c r="D670" s="37" t="s">
        <v>1211</v>
      </c>
      <c r="E670" s="37" t="s">
        <v>44</v>
      </c>
      <c r="F670" s="79"/>
      <c r="G670" s="82"/>
      <c r="H670" s="80"/>
      <c r="I670" s="26"/>
      <c r="J670" s="80"/>
      <c r="K670" s="322">
        <v>23.3</v>
      </c>
      <c r="L670" s="23">
        <f t="shared" si="148"/>
        <v>23.3</v>
      </c>
      <c r="M670" s="20" t="s">
        <v>842</v>
      </c>
      <c r="O670" s="305">
        <f>L670+N670</f>
        <v>23.3</v>
      </c>
    </row>
    <row r="671" spans="1:15" ht="25.5" outlineLevel="2" x14ac:dyDescent="0.25">
      <c r="A671" s="233" t="s">
        <v>214</v>
      </c>
      <c r="B671" s="36" t="s">
        <v>17</v>
      </c>
      <c r="C671" s="36" t="s">
        <v>215</v>
      </c>
      <c r="D671" s="36"/>
      <c r="E671" s="36"/>
      <c r="F671" s="79">
        <v>0.1</v>
      </c>
      <c r="G671" s="23">
        <f>G672</f>
        <v>0</v>
      </c>
      <c r="H671" s="80">
        <f t="shared" si="142"/>
        <v>0.1</v>
      </c>
      <c r="I671" s="23">
        <f>I672</f>
        <v>0</v>
      </c>
      <c r="J671" s="80">
        <f t="shared" si="144"/>
        <v>0.1</v>
      </c>
      <c r="K671" s="23">
        <f>K672</f>
        <v>0</v>
      </c>
      <c r="L671" s="23">
        <f t="shared" si="148"/>
        <v>0.1</v>
      </c>
      <c r="M671" s="1"/>
      <c r="N671" s="1"/>
      <c r="O671" s="1"/>
    </row>
    <row r="672" spans="1:15" ht="25.5" outlineLevel="3" x14ac:dyDescent="0.25">
      <c r="A672" s="233" t="s">
        <v>77</v>
      </c>
      <c r="B672" s="36" t="s">
        <v>17</v>
      </c>
      <c r="C672" s="36" t="s">
        <v>215</v>
      </c>
      <c r="D672" s="36" t="s">
        <v>78</v>
      </c>
      <c r="E672" s="36"/>
      <c r="F672" s="79">
        <v>0.1</v>
      </c>
      <c r="G672" s="23">
        <f>G673</f>
        <v>0</v>
      </c>
      <c r="H672" s="80">
        <f t="shared" si="142"/>
        <v>0.1</v>
      </c>
      <c r="I672" s="23">
        <f>I673</f>
        <v>0</v>
      </c>
      <c r="J672" s="80">
        <f t="shared" si="144"/>
        <v>0.1</v>
      </c>
      <c r="K672" s="23">
        <f>K673</f>
        <v>0</v>
      </c>
      <c r="L672" s="23">
        <f t="shared" si="148"/>
        <v>0.1</v>
      </c>
      <c r="M672" s="1"/>
      <c r="N672" s="1"/>
      <c r="O672" s="1"/>
    </row>
    <row r="673" spans="1:15" ht="25.5" outlineLevel="4" x14ac:dyDescent="0.25">
      <c r="A673" s="233" t="s">
        <v>79</v>
      </c>
      <c r="B673" s="36" t="s">
        <v>17</v>
      </c>
      <c r="C673" s="36" t="s">
        <v>215</v>
      </c>
      <c r="D673" s="36" t="s">
        <v>80</v>
      </c>
      <c r="E673" s="36"/>
      <c r="F673" s="79">
        <v>0.1</v>
      </c>
      <c r="G673" s="23">
        <f>G674</f>
        <v>0</v>
      </c>
      <c r="H673" s="80">
        <f t="shared" si="142"/>
        <v>0.1</v>
      </c>
      <c r="I673" s="23">
        <f>I674</f>
        <v>0</v>
      </c>
      <c r="J673" s="80">
        <f t="shared" si="144"/>
        <v>0.1</v>
      </c>
      <c r="K673" s="23">
        <f>K674</f>
        <v>0</v>
      </c>
      <c r="L673" s="23">
        <f t="shared" si="148"/>
        <v>0.1</v>
      </c>
      <c r="M673" s="1"/>
      <c r="N673" s="1"/>
      <c r="O673" s="1"/>
    </row>
    <row r="674" spans="1:15" ht="25.5" outlineLevel="4" x14ac:dyDescent="0.25">
      <c r="A674" s="222" t="s">
        <v>573</v>
      </c>
      <c r="B674" s="38" t="s">
        <v>17</v>
      </c>
      <c r="C674" s="36" t="s">
        <v>215</v>
      </c>
      <c r="D674" s="52" t="s">
        <v>576</v>
      </c>
      <c r="E674" s="36"/>
      <c r="F674" s="79">
        <v>0.1</v>
      </c>
      <c r="G674" s="23">
        <f>G675</f>
        <v>0</v>
      </c>
      <c r="H674" s="80">
        <f t="shared" si="142"/>
        <v>0.1</v>
      </c>
      <c r="I674" s="23">
        <f>I675</f>
        <v>0</v>
      </c>
      <c r="J674" s="80">
        <f t="shared" si="144"/>
        <v>0.1</v>
      </c>
      <c r="K674" s="23">
        <f>K675</f>
        <v>0</v>
      </c>
      <c r="L674" s="23">
        <f t="shared" si="148"/>
        <v>0.1</v>
      </c>
      <c r="M674" s="1"/>
      <c r="N674" s="1"/>
      <c r="O674" s="1"/>
    </row>
    <row r="675" spans="1:15" ht="25.5" outlineLevel="6" x14ac:dyDescent="0.25">
      <c r="A675" s="233" t="s">
        <v>97</v>
      </c>
      <c r="B675" s="36" t="s">
        <v>17</v>
      </c>
      <c r="C675" s="36" t="s">
        <v>215</v>
      </c>
      <c r="D675" s="36" t="s">
        <v>192</v>
      </c>
      <c r="E675" s="36"/>
      <c r="F675" s="79">
        <v>0.1</v>
      </c>
      <c r="G675" s="23">
        <f>G676</f>
        <v>0</v>
      </c>
      <c r="H675" s="80">
        <f t="shared" si="142"/>
        <v>0.1</v>
      </c>
      <c r="I675" s="23">
        <f>I676</f>
        <v>0</v>
      </c>
      <c r="J675" s="80">
        <f t="shared" si="144"/>
        <v>0.1</v>
      </c>
      <c r="K675" s="23">
        <f>K676</f>
        <v>0</v>
      </c>
      <c r="L675" s="23">
        <f t="shared" si="148"/>
        <v>0.1</v>
      </c>
      <c r="M675" s="1"/>
      <c r="N675" s="1"/>
      <c r="O675" s="1"/>
    </row>
    <row r="676" spans="1:15" outlineLevel="7" x14ac:dyDescent="0.25">
      <c r="A676" s="216" t="s">
        <v>548</v>
      </c>
      <c r="B676" s="37" t="s">
        <v>17</v>
      </c>
      <c r="C676" s="37" t="s">
        <v>215</v>
      </c>
      <c r="D676" s="37" t="s">
        <v>192</v>
      </c>
      <c r="E676" s="37" t="s">
        <v>44</v>
      </c>
      <c r="F676" s="79">
        <v>0.1</v>
      </c>
      <c r="G676" s="26"/>
      <c r="H676" s="80">
        <f t="shared" si="142"/>
        <v>0.1</v>
      </c>
      <c r="I676" s="26"/>
      <c r="J676" s="80">
        <f t="shared" si="144"/>
        <v>0.1</v>
      </c>
      <c r="K676" s="26"/>
      <c r="L676" s="23">
        <f t="shared" si="148"/>
        <v>0.1</v>
      </c>
      <c r="O676" s="305">
        <f>L676+N676</f>
        <v>0.1</v>
      </c>
    </row>
    <row r="677" spans="1:15" outlineLevel="1" x14ac:dyDescent="0.25">
      <c r="A677" s="233" t="s">
        <v>216</v>
      </c>
      <c r="B677" s="36" t="s">
        <v>17</v>
      </c>
      <c r="C677" s="36" t="s">
        <v>217</v>
      </c>
      <c r="D677" s="36"/>
      <c r="E677" s="36"/>
      <c r="F677" s="79">
        <v>11950.4</v>
      </c>
      <c r="G677" s="23">
        <f>G678</f>
        <v>0</v>
      </c>
      <c r="H677" s="80">
        <f t="shared" si="142"/>
        <v>11950.4</v>
      </c>
      <c r="I677" s="23">
        <f>I678</f>
        <v>12648</v>
      </c>
      <c r="J677" s="80">
        <f t="shared" si="144"/>
        <v>24598.400000000001</v>
      </c>
      <c r="K677" s="23">
        <f>K678</f>
        <v>189</v>
      </c>
      <c r="L677" s="23">
        <f t="shared" si="148"/>
        <v>24787.4</v>
      </c>
      <c r="M677" s="1"/>
      <c r="N677" s="1"/>
      <c r="O677" s="1"/>
    </row>
    <row r="678" spans="1:15" outlineLevel="2" x14ac:dyDescent="0.25">
      <c r="A678" s="233" t="s">
        <v>218</v>
      </c>
      <c r="B678" s="36" t="s">
        <v>17</v>
      </c>
      <c r="C678" s="36" t="s">
        <v>219</v>
      </c>
      <c r="D678" s="36"/>
      <c r="E678" s="36"/>
      <c r="F678" s="79">
        <v>11950.4</v>
      </c>
      <c r="G678" s="23">
        <f>G683</f>
        <v>0</v>
      </c>
      <c r="H678" s="80">
        <f t="shared" si="142"/>
        <v>11950.4</v>
      </c>
      <c r="I678" s="23">
        <f>I683</f>
        <v>12648</v>
      </c>
      <c r="J678" s="80">
        <f t="shared" si="144"/>
        <v>24598.400000000001</v>
      </c>
      <c r="K678" s="23">
        <f>K683+K679</f>
        <v>189</v>
      </c>
      <c r="L678" s="23">
        <f t="shared" si="148"/>
        <v>24787.4</v>
      </c>
      <c r="M678" s="1"/>
      <c r="N678" s="1"/>
      <c r="O678" s="1"/>
    </row>
    <row r="679" spans="1:15" ht="25.5" outlineLevel="2" x14ac:dyDescent="0.25">
      <c r="A679" s="217" t="s">
        <v>764</v>
      </c>
      <c r="B679" s="36" t="s">
        <v>17</v>
      </c>
      <c r="C679" s="36" t="s">
        <v>219</v>
      </c>
      <c r="D679" s="213" t="s">
        <v>70</v>
      </c>
      <c r="E679" s="213" t="s">
        <v>550</v>
      </c>
      <c r="F679" s="79"/>
      <c r="G679" s="23"/>
      <c r="H679" s="80"/>
      <c r="I679" s="23"/>
      <c r="J679" s="80"/>
      <c r="K679" s="23">
        <f>K680</f>
        <v>189</v>
      </c>
      <c r="L679" s="23">
        <f t="shared" si="148"/>
        <v>189</v>
      </c>
      <c r="M679" s="1"/>
      <c r="N679" s="1"/>
      <c r="O679" s="1"/>
    </row>
    <row r="680" spans="1:15" ht="25.5" outlineLevel="2" x14ac:dyDescent="0.25">
      <c r="A680" s="217" t="s">
        <v>649</v>
      </c>
      <c r="B680" s="36" t="s">
        <v>17</v>
      </c>
      <c r="C680" s="36" t="s">
        <v>219</v>
      </c>
      <c r="D680" s="213" t="s">
        <v>650</v>
      </c>
      <c r="E680" s="213" t="s">
        <v>550</v>
      </c>
      <c r="F680" s="79"/>
      <c r="G680" s="23"/>
      <c r="H680" s="80"/>
      <c r="I680" s="23"/>
      <c r="J680" s="80"/>
      <c r="K680" s="23">
        <f>K681</f>
        <v>189</v>
      </c>
      <c r="L680" s="23">
        <f t="shared" si="148"/>
        <v>189</v>
      </c>
      <c r="M680" s="1"/>
      <c r="N680" s="1"/>
      <c r="O680" s="1"/>
    </row>
    <row r="681" spans="1:15" outlineLevel="2" x14ac:dyDescent="0.25">
      <c r="A681" s="217" t="s">
        <v>1115</v>
      </c>
      <c r="B681" s="36" t="s">
        <v>17</v>
      </c>
      <c r="C681" s="36" t="s">
        <v>219</v>
      </c>
      <c r="D681" s="213" t="s">
        <v>72</v>
      </c>
      <c r="E681" s="213" t="s">
        <v>550</v>
      </c>
      <c r="F681" s="79"/>
      <c r="G681" s="23"/>
      <c r="H681" s="80"/>
      <c r="I681" s="23"/>
      <c r="J681" s="80"/>
      <c r="K681" s="23">
        <f>K682</f>
        <v>189</v>
      </c>
      <c r="L681" s="23">
        <f t="shared" si="148"/>
        <v>189</v>
      </c>
      <c r="M681" s="1"/>
      <c r="N681" s="1"/>
      <c r="O681" s="1"/>
    </row>
    <row r="682" spans="1:15" outlineLevel="2" x14ac:dyDescent="0.25">
      <c r="A682" s="218" t="s">
        <v>548</v>
      </c>
      <c r="B682" s="37" t="s">
        <v>17</v>
      </c>
      <c r="C682" s="37" t="s">
        <v>219</v>
      </c>
      <c r="D682" s="214" t="s">
        <v>72</v>
      </c>
      <c r="E682" s="214" t="s">
        <v>44</v>
      </c>
      <c r="F682" s="79"/>
      <c r="G682" s="23"/>
      <c r="H682" s="80"/>
      <c r="I682" s="23"/>
      <c r="J682" s="80"/>
      <c r="K682" s="26">
        <v>189</v>
      </c>
      <c r="L682" s="23">
        <f t="shared" si="148"/>
        <v>189</v>
      </c>
      <c r="M682" s="1"/>
      <c r="N682" s="1">
        <v>189</v>
      </c>
      <c r="O682" s="305">
        <f>L682+N682</f>
        <v>378</v>
      </c>
    </row>
    <row r="683" spans="1:15" ht="25.5" outlineLevel="3" x14ac:dyDescent="0.25">
      <c r="A683" s="233" t="s">
        <v>111</v>
      </c>
      <c r="B683" s="36" t="s">
        <v>17</v>
      </c>
      <c r="C683" s="36" t="s">
        <v>219</v>
      </c>
      <c r="D683" s="36" t="s">
        <v>112</v>
      </c>
      <c r="E683" s="36"/>
      <c r="F683" s="79">
        <v>11950.4</v>
      </c>
      <c r="G683" s="23">
        <f>G684</f>
        <v>0</v>
      </c>
      <c r="H683" s="80">
        <f t="shared" si="142"/>
        <v>11950.4</v>
      </c>
      <c r="I683" s="23">
        <f>I684</f>
        <v>12648</v>
      </c>
      <c r="J683" s="80">
        <f t="shared" si="144"/>
        <v>24598.400000000001</v>
      </c>
      <c r="K683" s="23">
        <f>K684</f>
        <v>0</v>
      </c>
      <c r="L683" s="23">
        <f t="shared" si="148"/>
        <v>24598.400000000001</v>
      </c>
      <c r="M683" s="1"/>
      <c r="N683" s="1"/>
      <c r="O683" s="1"/>
    </row>
    <row r="684" spans="1:15" ht="25.5" outlineLevel="4" x14ac:dyDescent="0.25">
      <c r="A684" s="233" t="s">
        <v>113</v>
      </c>
      <c r="B684" s="36" t="s">
        <v>17</v>
      </c>
      <c r="C684" s="36" t="s">
        <v>219</v>
      </c>
      <c r="D684" s="36" t="s">
        <v>114</v>
      </c>
      <c r="E684" s="36"/>
      <c r="F684" s="79">
        <v>11950.4</v>
      </c>
      <c r="G684" s="23">
        <f>G685</f>
        <v>0</v>
      </c>
      <c r="H684" s="80">
        <f t="shared" si="142"/>
        <v>11950.4</v>
      </c>
      <c r="I684" s="23">
        <f>I685</f>
        <v>12648</v>
      </c>
      <c r="J684" s="80">
        <f t="shared" si="144"/>
        <v>24598.400000000001</v>
      </c>
      <c r="K684" s="23">
        <f>K685</f>
        <v>0</v>
      </c>
      <c r="L684" s="23">
        <f t="shared" si="148"/>
        <v>24598.400000000001</v>
      </c>
      <c r="M684" s="1"/>
      <c r="N684" s="1"/>
      <c r="O684" s="1"/>
    </row>
    <row r="685" spans="1:15" outlineLevel="4" x14ac:dyDescent="0.25">
      <c r="A685" s="222" t="s">
        <v>665</v>
      </c>
      <c r="B685" s="38" t="s">
        <v>17</v>
      </c>
      <c r="C685" s="36" t="s">
        <v>219</v>
      </c>
      <c r="D685" s="52" t="s">
        <v>666</v>
      </c>
      <c r="E685" s="36"/>
      <c r="F685" s="79">
        <v>11950.4</v>
      </c>
      <c r="G685" s="23">
        <f>G686+G688</f>
        <v>0</v>
      </c>
      <c r="H685" s="80">
        <f t="shared" ref="H685:H749" si="151">F685+G685</f>
        <v>11950.4</v>
      </c>
      <c r="I685" s="23">
        <f>I686+I688</f>
        <v>12648</v>
      </c>
      <c r="J685" s="80">
        <f t="shared" si="144"/>
        <v>24598.400000000001</v>
      </c>
      <c r="K685" s="23">
        <f>K686+K688</f>
        <v>0</v>
      </c>
      <c r="L685" s="23">
        <f t="shared" si="148"/>
        <v>24598.400000000001</v>
      </c>
      <c r="M685" s="1"/>
      <c r="N685" s="1"/>
      <c r="O685" s="1"/>
    </row>
    <row r="686" spans="1:15" ht="25.5" outlineLevel="6" x14ac:dyDescent="0.25">
      <c r="A686" s="233" t="s">
        <v>142</v>
      </c>
      <c r="B686" s="36" t="s">
        <v>17</v>
      </c>
      <c r="C686" s="36" t="s">
        <v>219</v>
      </c>
      <c r="D686" s="36" t="s">
        <v>143</v>
      </c>
      <c r="E686" s="36"/>
      <c r="F686" s="79">
        <v>11889.9</v>
      </c>
      <c r="G686" s="23">
        <f>G687</f>
        <v>0</v>
      </c>
      <c r="H686" s="80">
        <f t="shared" si="151"/>
        <v>11889.9</v>
      </c>
      <c r="I686" s="23">
        <f>I687</f>
        <v>12648</v>
      </c>
      <c r="J686" s="80">
        <f t="shared" ref="J686:J750" si="152">H686+I686</f>
        <v>24537.9</v>
      </c>
      <c r="K686" s="23">
        <f>K687</f>
        <v>0</v>
      </c>
      <c r="L686" s="23">
        <f t="shared" si="148"/>
        <v>24537.9</v>
      </c>
      <c r="M686" s="1"/>
      <c r="N686" s="1"/>
      <c r="O686" s="1"/>
    </row>
    <row r="687" spans="1:15" outlineLevel="7" x14ac:dyDescent="0.25">
      <c r="A687" s="216" t="s">
        <v>548</v>
      </c>
      <c r="B687" s="37" t="s">
        <v>17</v>
      </c>
      <c r="C687" s="37" t="s">
        <v>219</v>
      </c>
      <c r="D687" s="37" t="s">
        <v>143</v>
      </c>
      <c r="E687" s="37" t="s">
        <v>44</v>
      </c>
      <c r="F687" s="79">
        <v>11889.9</v>
      </c>
      <c r="G687" s="26"/>
      <c r="H687" s="80">
        <f t="shared" si="151"/>
        <v>11889.9</v>
      </c>
      <c r="I687" s="83">
        <v>12648</v>
      </c>
      <c r="J687" s="80">
        <f t="shared" si="152"/>
        <v>24537.9</v>
      </c>
      <c r="K687" s="26"/>
      <c r="L687" s="23">
        <f t="shared" si="148"/>
        <v>24537.9</v>
      </c>
      <c r="O687" s="305">
        <f>L687+N687</f>
        <v>24537.9</v>
      </c>
    </row>
    <row r="688" spans="1:15" ht="38.25" outlineLevel="6" x14ac:dyDescent="0.25">
      <c r="A688" s="233" t="s">
        <v>220</v>
      </c>
      <c r="B688" s="36" t="s">
        <v>17</v>
      </c>
      <c r="C688" s="36" t="s">
        <v>219</v>
      </c>
      <c r="D688" s="36" t="s">
        <v>221</v>
      </c>
      <c r="E688" s="36"/>
      <c r="F688" s="79">
        <v>60.5</v>
      </c>
      <c r="G688" s="23">
        <f>G689</f>
        <v>0</v>
      </c>
      <c r="H688" s="80">
        <f t="shared" si="151"/>
        <v>60.5</v>
      </c>
      <c r="I688" s="23">
        <f>I689</f>
        <v>0</v>
      </c>
      <c r="J688" s="80">
        <f t="shared" si="152"/>
        <v>60.5</v>
      </c>
      <c r="K688" s="23">
        <f>K689</f>
        <v>0</v>
      </c>
      <c r="L688" s="23">
        <f t="shared" si="148"/>
        <v>60.5</v>
      </c>
      <c r="M688" s="1"/>
      <c r="N688" s="1"/>
      <c r="O688" s="1"/>
    </row>
    <row r="689" spans="1:15" outlineLevel="7" x14ac:dyDescent="0.25">
      <c r="A689" s="216" t="s">
        <v>548</v>
      </c>
      <c r="B689" s="37" t="s">
        <v>17</v>
      </c>
      <c r="C689" s="37" t="s">
        <v>219</v>
      </c>
      <c r="D689" s="37" t="s">
        <v>221</v>
      </c>
      <c r="E689" s="37" t="s">
        <v>44</v>
      </c>
      <c r="F689" s="79">
        <v>60.5</v>
      </c>
      <c r="G689" s="26"/>
      <c r="H689" s="80">
        <f t="shared" si="151"/>
        <v>60.5</v>
      </c>
      <c r="I689" s="26"/>
      <c r="J689" s="80">
        <f t="shared" si="152"/>
        <v>60.5</v>
      </c>
      <c r="K689" s="26"/>
      <c r="L689" s="23">
        <f t="shared" si="148"/>
        <v>60.5</v>
      </c>
      <c r="O689" s="305">
        <f>L689+N689</f>
        <v>60.5</v>
      </c>
    </row>
    <row r="690" spans="1:15" outlineLevel="1" x14ac:dyDescent="0.25">
      <c r="A690" s="233" t="s">
        <v>222</v>
      </c>
      <c r="B690" s="36" t="s">
        <v>17</v>
      </c>
      <c r="C690" s="36" t="s">
        <v>223</v>
      </c>
      <c r="D690" s="36"/>
      <c r="E690" s="36"/>
      <c r="F690" s="79">
        <v>230</v>
      </c>
      <c r="G690" s="23">
        <f>G691</f>
        <v>0</v>
      </c>
      <c r="H690" s="80">
        <f t="shared" si="151"/>
        <v>230</v>
      </c>
      <c r="I690" s="23">
        <f>I691</f>
        <v>0</v>
      </c>
      <c r="J690" s="80">
        <f t="shared" si="152"/>
        <v>230</v>
      </c>
      <c r="K690" s="23">
        <f>K691</f>
        <v>0</v>
      </c>
      <c r="L690" s="23">
        <f t="shared" si="148"/>
        <v>230</v>
      </c>
      <c r="M690" s="1"/>
      <c r="N690" s="1"/>
      <c r="O690" s="1"/>
    </row>
    <row r="691" spans="1:15" ht="25.5" outlineLevel="2" x14ac:dyDescent="0.25">
      <c r="A691" s="233" t="s">
        <v>224</v>
      </c>
      <c r="B691" s="36" t="s">
        <v>17</v>
      </c>
      <c r="C691" s="36" t="s">
        <v>225</v>
      </c>
      <c r="D691" s="36"/>
      <c r="E691" s="36"/>
      <c r="F691" s="79">
        <v>230</v>
      </c>
      <c r="G691" s="23">
        <f>G692</f>
        <v>0</v>
      </c>
      <c r="H691" s="80">
        <f t="shared" si="151"/>
        <v>230</v>
      </c>
      <c r="I691" s="23">
        <f>I692</f>
        <v>0</v>
      </c>
      <c r="J691" s="80">
        <f t="shared" si="152"/>
        <v>230</v>
      </c>
      <c r="K691" s="23">
        <f>K692</f>
        <v>0</v>
      </c>
      <c r="L691" s="23">
        <f t="shared" si="148"/>
        <v>230</v>
      </c>
      <c r="M691" s="1"/>
      <c r="N691" s="1"/>
      <c r="O691" s="1"/>
    </row>
    <row r="692" spans="1:15" ht="38.25" outlineLevel="3" x14ac:dyDescent="0.25">
      <c r="A692" s="233" t="s">
        <v>34</v>
      </c>
      <c r="B692" s="36" t="s">
        <v>17</v>
      </c>
      <c r="C692" s="36" t="s">
        <v>225</v>
      </c>
      <c r="D692" s="36" t="s">
        <v>35</v>
      </c>
      <c r="E692" s="36"/>
      <c r="F692" s="79">
        <v>230</v>
      </c>
      <c r="G692" s="23">
        <f>G693+G697</f>
        <v>0</v>
      </c>
      <c r="H692" s="80">
        <f t="shared" si="151"/>
        <v>230</v>
      </c>
      <c r="I692" s="23">
        <f>I693+I697</f>
        <v>0</v>
      </c>
      <c r="J692" s="80">
        <f t="shared" si="152"/>
        <v>230</v>
      </c>
      <c r="K692" s="23">
        <f>K693+K697</f>
        <v>0</v>
      </c>
      <c r="L692" s="23">
        <f t="shared" si="148"/>
        <v>230</v>
      </c>
      <c r="M692" s="1"/>
      <c r="N692" s="1"/>
      <c r="O692" s="1"/>
    </row>
    <row r="693" spans="1:15" ht="25.5" outlineLevel="4" x14ac:dyDescent="0.25">
      <c r="A693" s="233" t="s">
        <v>36</v>
      </c>
      <c r="B693" s="36" t="s">
        <v>17</v>
      </c>
      <c r="C693" s="36" t="s">
        <v>225</v>
      </c>
      <c r="D693" s="36" t="s">
        <v>37</v>
      </c>
      <c r="E693" s="36"/>
      <c r="F693" s="79">
        <v>200</v>
      </c>
      <c r="G693" s="23">
        <f>G694</f>
        <v>0</v>
      </c>
      <c r="H693" s="80">
        <f t="shared" si="151"/>
        <v>200</v>
      </c>
      <c r="I693" s="23">
        <f>I694</f>
        <v>0</v>
      </c>
      <c r="J693" s="80">
        <f t="shared" si="152"/>
        <v>200</v>
      </c>
      <c r="K693" s="23">
        <f>K694</f>
        <v>0</v>
      </c>
      <c r="L693" s="23">
        <f t="shared" si="148"/>
        <v>200</v>
      </c>
      <c r="M693" s="1"/>
      <c r="N693" s="1"/>
      <c r="O693" s="1"/>
    </row>
    <row r="694" spans="1:15" ht="76.5" outlineLevel="4" x14ac:dyDescent="0.25">
      <c r="A694" s="240" t="s">
        <v>651</v>
      </c>
      <c r="B694" s="38" t="s">
        <v>17</v>
      </c>
      <c r="C694" s="36" t="s">
        <v>225</v>
      </c>
      <c r="D694" s="52" t="s">
        <v>652</v>
      </c>
      <c r="E694" s="36"/>
      <c r="F694" s="79">
        <v>200</v>
      </c>
      <c r="G694" s="23">
        <f>G695</f>
        <v>0</v>
      </c>
      <c r="H694" s="80">
        <f t="shared" si="151"/>
        <v>200</v>
      </c>
      <c r="I694" s="23">
        <f>I695</f>
        <v>0</v>
      </c>
      <c r="J694" s="80">
        <f t="shared" si="152"/>
        <v>200</v>
      </c>
      <c r="K694" s="23">
        <f>K695</f>
        <v>0</v>
      </c>
      <c r="L694" s="23">
        <f t="shared" ref="L694:L762" si="153">J694+K694</f>
        <v>200</v>
      </c>
      <c r="M694" s="1"/>
      <c r="N694" s="1"/>
      <c r="O694" s="1"/>
    </row>
    <row r="695" spans="1:15" ht="25.5" outlineLevel="6" x14ac:dyDescent="0.25">
      <c r="A695" s="233" t="s">
        <v>226</v>
      </c>
      <c r="B695" s="36" t="s">
        <v>17</v>
      </c>
      <c r="C695" s="36" t="s">
        <v>225</v>
      </c>
      <c r="D695" s="36" t="s">
        <v>227</v>
      </c>
      <c r="E695" s="36"/>
      <c r="F695" s="79">
        <v>200</v>
      </c>
      <c r="G695" s="23">
        <f>G696</f>
        <v>0</v>
      </c>
      <c r="H695" s="80">
        <f t="shared" si="151"/>
        <v>200</v>
      </c>
      <c r="I695" s="23">
        <f>I696</f>
        <v>0</v>
      </c>
      <c r="J695" s="80">
        <f t="shared" si="152"/>
        <v>200</v>
      </c>
      <c r="K695" s="23">
        <f>K696</f>
        <v>0</v>
      </c>
      <c r="L695" s="23">
        <f t="shared" si="153"/>
        <v>200</v>
      </c>
      <c r="M695" s="1"/>
      <c r="N695" s="1"/>
      <c r="O695" s="1"/>
    </row>
    <row r="696" spans="1:15" outlineLevel="7" x14ac:dyDescent="0.25">
      <c r="A696" s="216" t="s">
        <v>548</v>
      </c>
      <c r="B696" s="37" t="s">
        <v>17</v>
      </c>
      <c r="C696" s="37" t="s">
        <v>225</v>
      </c>
      <c r="D696" s="37" t="s">
        <v>227</v>
      </c>
      <c r="E696" s="37" t="s">
        <v>44</v>
      </c>
      <c r="F696" s="79">
        <v>200</v>
      </c>
      <c r="G696" s="26"/>
      <c r="H696" s="80">
        <f t="shared" si="151"/>
        <v>200</v>
      </c>
      <c r="I696" s="26"/>
      <c r="J696" s="80">
        <f t="shared" si="152"/>
        <v>200</v>
      </c>
      <c r="K696" s="26"/>
      <c r="L696" s="23">
        <f t="shared" si="153"/>
        <v>200</v>
      </c>
      <c r="O696" s="305">
        <f>L696+N696</f>
        <v>200</v>
      </c>
    </row>
    <row r="697" spans="1:15" ht="25.5" outlineLevel="4" x14ac:dyDescent="0.25">
      <c r="A697" s="233" t="s">
        <v>168</v>
      </c>
      <c r="B697" s="36" t="s">
        <v>17</v>
      </c>
      <c r="C697" s="36" t="s">
        <v>225</v>
      </c>
      <c r="D697" s="36" t="s">
        <v>169</v>
      </c>
      <c r="E697" s="36"/>
      <c r="F697" s="79">
        <v>30</v>
      </c>
      <c r="G697" s="23">
        <f>G698</f>
        <v>0</v>
      </c>
      <c r="H697" s="80">
        <f t="shared" si="151"/>
        <v>30</v>
      </c>
      <c r="I697" s="23">
        <f>I698</f>
        <v>0</v>
      </c>
      <c r="J697" s="80">
        <f t="shared" si="152"/>
        <v>30</v>
      </c>
      <c r="K697" s="23">
        <f>K698</f>
        <v>0</v>
      </c>
      <c r="L697" s="23">
        <f t="shared" si="153"/>
        <v>30</v>
      </c>
      <c r="M697" s="1"/>
      <c r="N697" s="1"/>
      <c r="O697" s="1"/>
    </row>
    <row r="698" spans="1:15" ht="25.5" outlineLevel="4" x14ac:dyDescent="0.25">
      <c r="A698" s="222" t="s">
        <v>679</v>
      </c>
      <c r="B698" s="38" t="s">
        <v>17</v>
      </c>
      <c r="C698" s="36" t="s">
        <v>225</v>
      </c>
      <c r="D698" s="52" t="s">
        <v>680</v>
      </c>
      <c r="E698" s="36"/>
      <c r="F698" s="79">
        <v>30</v>
      </c>
      <c r="G698" s="23">
        <f>G699</f>
        <v>0</v>
      </c>
      <c r="H698" s="80">
        <f t="shared" si="151"/>
        <v>30</v>
      </c>
      <c r="I698" s="23">
        <f>I699</f>
        <v>0</v>
      </c>
      <c r="J698" s="80">
        <f t="shared" si="152"/>
        <v>30</v>
      </c>
      <c r="K698" s="23">
        <f>K699</f>
        <v>0</v>
      </c>
      <c r="L698" s="23">
        <f t="shared" si="153"/>
        <v>30</v>
      </c>
      <c r="M698" s="1"/>
      <c r="N698" s="1"/>
      <c r="O698" s="1"/>
    </row>
    <row r="699" spans="1:15" outlineLevel="6" x14ac:dyDescent="0.25">
      <c r="A699" s="233" t="s">
        <v>170</v>
      </c>
      <c r="B699" s="36" t="s">
        <v>17</v>
      </c>
      <c r="C699" s="36" t="s">
        <v>225</v>
      </c>
      <c r="D699" s="36" t="s">
        <v>172</v>
      </c>
      <c r="E699" s="36"/>
      <c r="F699" s="79">
        <v>30</v>
      </c>
      <c r="G699" s="23">
        <f>G700</f>
        <v>0</v>
      </c>
      <c r="H699" s="80">
        <f t="shared" si="151"/>
        <v>30</v>
      </c>
      <c r="I699" s="23">
        <f>I700</f>
        <v>0</v>
      </c>
      <c r="J699" s="80">
        <f t="shared" si="152"/>
        <v>30</v>
      </c>
      <c r="K699" s="23">
        <f>K700</f>
        <v>0</v>
      </c>
      <c r="L699" s="23">
        <f t="shared" si="153"/>
        <v>30</v>
      </c>
      <c r="M699" s="1"/>
      <c r="N699" s="1"/>
      <c r="O699" s="1"/>
    </row>
    <row r="700" spans="1:15" outlineLevel="7" x14ac:dyDescent="0.25">
      <c r="A700" s="216" t="s">
        <v>548</v>
      </c>
      <c r="B700" s="37" t="s">
        <v>17</v>
      </c>
      <c r="C700" s="37" t="s">
        <v>225</v>
      </c>
      <c r="D700" s="37" t="s">
        <v>172</v>
      </c>
      <c r="E700" s="37" t="s">
        <v>44</v>
      </c>
      <c r="F700" s="79">
        <v>30</v>
      </c>
      <c r="G700" s="26"/>
      <c r="H700" s="80">
        <f t="shared" si="151"/>
        <v>30</v>
      </c>
      <c r="I700" s="26"/>
      <c r="J700" s="80">
        <f t="shared" si="152"/>
        <v>30</v>
      </c>
      <c r="K700" s="26"/>
      <c r="L700" s="23">
        <f t="shared" si="153"/>
        <v>30</v>
      </c>
      <c r="O700" s="305">
        <f>L700+N700</f>
        <v>30</v>
      </c>
    </row>
    <row r="701" spans="1:15" outlineLevel="1" x14ac:dyDescent="0.25">
      <c r="A701" s="233" t="s">
        <v>228</v>
      </c>
      <c r="B701" s="36" t="s">
        <v>17</v>
      </c>
      <c r="C701" s="36" t="s">
        <v>229</v>
      </c>
      <c r="D701" s="36"/>
      <c r="E701" s="36"/>
      <c r="F701" s="79">
        <v>100</v>
      </c>
      <c r="G701" s="23">
        <f>G702</f>
        <v>0</v>
      </c>
      <c r="H701" s="80">
        <f t="shared" si="151"/>
        <v>100</v>
      </c>
      <c r="I701" s="23">
        <f>I702</f>
        <v>0</v>
      </c>
      <c r="J701" s="80">
        <f t="shared" si="152"/>
        <v>100</v>
      </c>
      <c r="K701" s="23">
        <f>K702</f>
        <v>0</v>
      </c>
      <c r="L701" s="23">
        <f t="shared" si="153"/>
        <v>100</v>
      </c>
      <c r="M701" s="1"/>
      <c r="N701" s="1"/>
      <c r="O701" s="1"/>
    </row>
    <row r="702" spans="1:15" outlineLevel="2" x14ac:dyDescent="0.25">
      <c r="A702" s="233" t="s">
        <v>230</v>
      </c>
      <c r="B702" s="36" t="s">
        <v>17</v>
      </c>
      <c r="C702" s="36" t="s">
        <v>231</v>
      </c>
      <c r="D702" s="36"/>
      <c r="E702" s="36"/>
      <c r="F702" s="79">
        <v>100</v>
      </c>
      <c r="G702" s="23">
        <f>G703</f>
        <v>0</v>
      </c>
      <c r="H702" s="80">
        <f t="shared" si="151"/>
        <v>100</v>
      </c>
      <c r="I702" s="23">
        <f>I703</f>
        <v>0</v>
      </c>
      <c r="J702" s="80">
        <f t="shared" si="152"/>
        <v>100</v>
      </c>
      <c r="K702" s="23">
        <f>K703</f>
        <v>0</v>
      </c>
      <c r="L702" s="23">
        <f t="shared" si="153"/>
        <v>100</v>
      </c>
      <c r="M702" s="1"/>
      <c r="N702" s="1"/>
      <c r="O702" s="1"/>
    </row>
    <row r="703" spans="1:15" ht="25.5" outlineLevel="3" x14ac:dyDescent="0.25">
      <c r="A703" s="233" t="s">
        <v>232</v>
      </c>
      <c r="B703" s="36" t="s">
        <v>17</v>
      </c>
      <c r="C703" s="36" t="s">
        <v>231</v>
      </c>
      <c r="D703" s="36" t="s">
        <v>233</v>
      </c>
      <c r="E703" s="36"/>
      <c r="F703" s="79">
        <v>100</v>
      </c>
      <c r="G703" s="23">
        <f>G704</f>
        <v>0</v>
      </c>
      <c r="H703" s="80">
        <f t="shared" si="151"/>
        <v>100</v>
      </c>
      <c r="I703" s="23">
        <f>I704</f>
        <v>0</v>
      </c>
      <c r="J703" s="80">
        <f t="shared" si="152"/>
        <v>100</v>
      </c>
      <c r="K703" s="23">
        <f>K704</f>
        <v>0</v>
      </c>
      <c r="L703" s="23">
        <f t="shared" si="153"/>
        <v>100</v>
      </c>
      <c r="M703" s="1"/>
      <c r="N703" s="1"/>
      <c r="O703" s="1"/>
    </row>
    <row r="704" spans="1:15" ht="25.5" outlineLevel="6" x14ac:dyDescent="0.25">
      <c r="A704" s="233" t="s">
        <v>81</v>
      </c>
      <c r="B704" s="36" t="s">
        <v>17</v>
      </c>
      <c r="C704" s="36" t="s">
        <v>231</v>
      </c>
      <c r="D704" s="36" t="s">
        <v>234</v>
      </c>
      <c r="E704" s="36"/>
      <c r="F704" s="79">
        <v>100</v>
      </c>
      <c r="G704" s="23">
        <f>G705</f>
        <v>0</v>
      </c>
      <c r="H704" s="80">
        <f t="shared" si="151"/>
        <v>100</v>
      </c>
      <c r="I704" s="23">
        <f>I705</f>
        <v>0</v>
      </c>
      <c r="J704" s="80">
        <f t="shared" si="152"/>
        <v>100</v>
      </c>
      <c r="K704" s="23">
        <f>K705</f>
        <v>0</v>
      </c>
      <c r="L704" s="23">
        <f t="shared" si="153"/>
        <v>100</v>
      </c>
      <c r="M704" s="1"/>
      <c r="N704" s="1"/>
      <c r="O704" s="1"/>
    </row>
    <row r="705" spans="1:15" outlineLevel="7" x14ac:dyDescent="0.25">
      <c r="A705" s="216" t="s">
        <v>548</v>
      </c>
      <c r="B705" s="37" t="s">
        <v>17</v>
      </c>
      <c r="C705" s="37" t="s">
        <v>231</v>
      </c>
      <c r="D705" s="37" t="s">
        <v>234</v>
      </c>
      <c r="E705" s="37" t="s">
        <v>44</v>
      </c>
      <c r="F705" s="79">
        <v>100</v>
      </c>
      <c r="G705" s="26"/>
      <c r="H705" s="80">
        <f t="shared" si="151"/>
        <v>100</v>
      </c>
      <c r="I705" s="26"/>
      <c r="J705" s="80">
        <f t="shared" si="152"/>
        <v>100</v>
      </c>
      <c r="K705" s="26"/>
      <c r="L705" s="23">
        <f t="shared" si="153"/>
        <v>100</v>
      </c>
      <c r="O705" s="305">
        <f>L705+N705</f>
        <v>100</v>
      </c>
    </row>
    <row r="706" spans="1:15" outlineLevel="1" x14ac:dyDescent="0.25">
      <c r="A706" s="233" t="s">
        <v>235</v>
      </c>
      <c r="B706" s="36" t="s">
        <v>17</v>
      </c>
      <c r="C706" s="36" t="s">
        <v>236</v>
      </c>
      <c r="D706" s="36"/>
      <c r="E706" s="36"/>
      <c r="F706" s="79">
        <v>570</v>
      </c>
      <c r="G706" s="23">
        <f>G707</f>
        <v>0</v>
      </c>
      <c r="H706" s="80">
        <f t="shared" si="151"/>
        <v>570</v>
      </c>
      <c r="I706" s="23">
        <f>I707</f>
        <v>0</v>
      </c>
      <c r="J706" s="80">
        <f t="shared" si="152"/>
        <v>570</v>
      </c>
      <c r="K706" s="23">
        <f>K707</f>
        <v>0</v>
      </c>
      <c r="L706" s="23">
        <f t="shared" si="153"/>
        <v>570</v>
      </c>
      <c r="M706" s="1"/>
      <c r="N706" s="1"/>
      <c r="O706" s="1"/>
    </row>
    <row r="707" spans="1:15" outlineLevel="2" x14ac:dyDescent="0.25">
      <c r="A707" s="233" t="s">
        <v>237</v>
      </c>
      <c r="B707" s="36" t="s">
        <v>17</v>
      </c>
      <c r="C707" s="36" t="s">
        <v>238</v>
      </c>
      <c r="D707" s="36"/>
      <c r="E707" s="36"/>
      <c r="F707" s="79">
        <v>570</v>
      </c>
      <c r="G707" s="23">
        <f>G708+G717</f>
        <v>0</v>
      </c>
      <c r="H707" s="80">
        <f t="shared" si="151"/>
        <v>570</v>
      </c>
      <c r="I707" s="23">
        <f>I708+I717</f>
        <v>0</v>
      </c>
      <c r="J707" s="80">
        <f t="shared" si="152"/>
        <v>570</v>
      </c>
      <c r="K707" s="23">
        <f>K708+K717</f>
        <v>0</v>
      </c>
      <c r="L707" s="23">
        <f t="shared" si="153"/>
        <v>570</v>
      </c>
      <c r="M707" s="1"/>
      <c r="N707" s="1"/>
      <c r="O707" s="1"/>
    </row>
    <row r="708" spans="1:15" ht="38.25" outlineLevel="3" x14ac:dyDescent="0.25">
      <c r="A708" s="233" t="s">
        <v>239</v>
      </c>
      <c r="B708" s="36" t="s">
        <v>17</v>
      </c>
      <c r="C708" s="36" t="s">
        <v>238</v>
      </c>
      <c r="D708" s="36" t="s">
        <v>240</v>
      </c>
      <c r="E708" s="36"/>
      <c r="F708" s="79">
        <v>510</v>
      </c>
      <c r="G708" s="23">
        <f>G709+G714</f>
        <v>0</v>
      </c>
      <c r="H708" s="80">
        <f t="shared" si="151"/>
        <v>510</v>
      </c>
      <c r="I708" s="23">
        <f>I709+I714</f>
        <v>0</v>
      </c>
      <c r="J708" s="80">
        <f t="shared" si="152"/>
        <v>510</v>
      </c>
      <c r="K708" s="23">
        <f>K709+K714</f>
        <v>0</v>
      </c>
      <c r="L708" s="23">
        <f t="shared" si="153"/>
        <v>510</v>
      </c>
      <c r="M708" s="1"/>
      <c r="N708" s="1"/>
      <c r="O708" s="1"/>
    </row>
    <row r="709" spans="1:15" ht="38.25" outlineLevel="3" x14ac:dyDescent="0.25">
      <c r="A709" s="222" t="s">
        <v>685</v>
      </c>
      <c r="B709" s="38" t="s">
        <v>17</v>
      </c>
      <c r="C709" s="36" t="s">
        <v>238</v>
      </c>
      <c r="D709" s="52" t="s">
        <v>686</v>
      </c>
      <c r="E709" s="36"/>
      <c r="F709" s="79">
        <v>50</v>
      </c>
      <c r="G709" s="23">
        <f>G710+G712</f>
        <v>0</v>
      </c>
      <c r="H709" s="80">
        <f t="shared" si="151"/>
        <v>50</v>
      </c>
      <c r="I709" s="23">
        <f>I710+I712</f>
        <v>0</v>
      </c>
      <c r="J709" s="80">
        <f t="shared" si="152"/>
        <v>50</v>
      </c>
      <c r="K709" s="23">
        <f>K710+K712</f>
        <v>0</v>
      </c>
      <c r="L709" s="23">
        <f t="shared" si="153"/>
        <v>50</v>
      </c>
      <c r="M709" s="1"/>
      <c r="N709" s="1"/>
      <c r="O709" s="1"/>
    </row>
    <row r="710" spans="1:15" ht="51" outlineLevel="6" x14ac:dyDescent="0.25">
      <c r="A710" s="233" t="s">
        <v>241</v>
      </c>
      <c r="B710" s="36" t="s">
        <v>17</v>
      </c>
      <c r="C710" s="36" t="s">
        <v>238</v>
      </c>
      <c r="D710" s="36" t="s">
        <v>242</v>
      </c>
      <c r="E710" s="36"/>
      <c r="F710" s="79">
        <v>30</v>
      </c>
      <c r="G710" s="23">
        <f>G711</f>
        <v>0</v>
      </c>
      <c r="H710" s="80">
        <f t="shared" si="151"/>
        <v>30</v>
      </c>
      <c r="I710" s="23">
        <f>I711</f>
        <v>0</v>
      </c>
      <c r="J710" s="80">
        <f t="shared" si="152"/>
        <v>30</v>
      </c>
      <c r="K710" s="23">
        <f>K711</f>
        <v>0</v>
      </c>
      <c r="L710" s="23">
        <f t="shared" si="153"/>
        <v>30</v>
      </c>
      <c r="M710" s="1"/>
      <c r="N710" s="1"/>
      <c r="O710" s="1"/>
    </row>
    <row r="711" spans="1:15" outlineLevel="7" x14ac:dyDescent="0.25">
      <c r="A711" s="216" t="s">
        <v>548</v>
      </c>
      <c r="B711" s="37" t="s">
        <v>17</v>
      </c>
      <c r="C711" s="37" t="s">
        <v>238</v>
      </c>
      <c r="D711" s="37" t="s">
        <v>242</v>
      </c>
      <c r="E711" s="37" t="s">
        <v>44</v>
      </c>
      <c r="F711" s="79">
        <v>30</v>
      </c>
      <c r="G711" s="26"/>
      <c r="H711" s="80">
        <f t="shared" si="151"/>
        <v>30</v>
      </c>
      <c r="I711" s="26"/>
      <c r="J711" s="80">
        <f t="shared" si="152"/>
        <v>30</v>
      </c>
      <c r="K711" s="26"/>
      <c r="L711" s="23">
        <f t="shared" si="153"/>
        <v>30</v>
      </c>
      <c r="O711" s="305">
        <f>L711+N711</f>
        <v>30</v>
      </c>
    </row>
    <row r="712" spans="1:15" ht="38.25" outlineLevel="6" x14ac:dyDescent="0.25">
      <c r="A712" s="233" t="s">
        <v>243</v>
      </c>
      <c r="B712" s="36" t="s">
        <v>17</v>
      </c>
      <c r="C712" s="36" t="s">
        <v>238</v>
      </c>
      <c r="D712" s="36" t="s">
        <v>244</v>
      </c>
      <c r="E712" s="36"/>
      <c r="F712" s="79">
        <v>20</v>
      </c>
      <c r="G712" s="23">
        <f>G713</f>
        <v>0</v>
      </c>
      <c r="H712" s="80">
        <f t="shared" si="151"/>
        <v>20</v>
      </c>
      <c r="I712" s="23">
        <f>I713</f>
        <v>0</v>
      </c>
      <c r="J712" s="80">
        <f t="shared" si="152"/>
        <v>20</v>
      </c>
      <c r="K712" s="23">
        <f>K713</f>
        <v>0</v>
      </c>
      <c r="L712" s="23">
        <f t="shared" si="153"/>
        <v>20</v>
      </c>
      <c r="M712" s="1"/>
      <c r="N712" s="1"/>
      <c r="O712" s="1"/>
    </row>
    <row r="713" spans="1:15" outlineLevel="7" x14ac:dyDescent="0.25">
      <c r="A713" s="216" t="s">
        <v>548</v>
      </c>
      <c r="B713" s="37" t="s">
        <v>17</v>
      </c>
      <c r="C713" s="37" t="s">
        <v>238</v>
      </c>
      <c r="D713" s="37" t="s">
        <v>244</v>
      </c>
      <c r="E713" s="37" t="s">
        <v>44</v>
      </c>
      <c r="F713" s="79">
        <v>20</v>
      </c>
      <c r="G713" s="26"/>
      <c r="H713" s="80">
        <f t="shared" si="151"/>
        <v>20</v>
      </c>
      <c r="I713" s="26"/>
      <c r="J713" s="80">
        <f t="shared" si="152"/>
        <v>20</v>
      </c>
      <c r="K713" s="26"/>
      <c r="L713" s="23">
        <f t="shared" si="153"/>
        <v>20</v>
      </c>
      <c r="O713" s="305">
        <f>L713+N713</f>
        <v>20</v>
      </c>
    </row>
    <row r="714" spans="1:15" ht="25.5" outlineLevel="7" x14ac:dyDescent="0.25">
      <c r="A714" s="222" t="s">
        <v>687</v>
      </c>
      <c r="B714" s="38" t="s">
        <v>17</v>
      </c>
      <c r="C714" s="36" t="s">
        <v>238</v>
      </c>
      <c r="D714" s="52" t="s">
        <v>688</v>
      </c>
      <c r="E714" s="37"/>
      <c r="F714" s="79">
        <v>460</v>
      </c>
      <c r="G714" s="23">
        <f>G715</f>
        <v>0</v>
      </c>
      <c r="H714" s="80">
        <f t="shared" si="151"/>
        <v>460</v>
      </c>
      <c r="I714" s="23">
        <f>I715</f>
        <v>0</v>
      </c>
      <c r="J714" s="80">
        <f t="shared" si="152"/>
        <v>460</v>
      </c>
      <c r="K714" s="23">
        <f>K715</f>
        <v>0</v>
      </c>
      <c r="L714" s="23">
        <f t="shared" si="153"/>
        <v>460</v>
      </c>
      <c r="M714" s="1"/>
      <c r="N714" s="1"/>
      <c r="O714" s="1"/>
    </row>
    <row r="715" spans="1:15" ht="51" outlineLevel="6" x14ac:dyDescent="0.25">
      <c r="A715" s="233" t="s">
        <v>245</v>
      </c>
      <c r="B715" s="36" t="s">
        <v>17</v>
      </c>
      <c r="C715" s="36" t="s">
        <v>238</v>
      </c>
      <c r="D715" s="36" t="s">
        <v>246</v>
      </c>
      <c r="E715" s="36"/>
      <c r="F715" s="79">
        <v>460</v>
      </c>
      <c r="G715" s="23">
        <f>G716</f>
        <v>0</v>
      </c>
      <c r="H715" s="80">
        <f t="shared" si="151"/>
        <v>460</v>
      </c>
      <c r="I715" s="23">
        <f>I716</f>
        <v>0</v>
      </c>
      <c r="J715" s="80">
        <f t="shared" si="152"/>
        <v>460</v>
      </c>
      <c r="K715" s="23">
        <f>K716</f>
        <v>0</v>
      </c>
      <c r="L715" s="23">
        <f t="shared" si="153"/>
        <v>460</v>
      </c>
      <c r="M715" s="1"/>
      <c r="N715" s="1"/>
      <c r="O715" s="1"/>
    </row>
    <row r="716" spans="1:15" outlineLevel="7" x14ac:dyDescent="0.25">
      <c r="A716" s="216" t="s">
        <v>548</v>
      </c>
      <c r="B716" s="37" t="s">
        <v>17</v>
      </c>
      <c r="C716" s="37" t="s">
        <v>238</v>
      </c>
      <c r="D716" s="37" t="s">
        <v>246</v>
      </c>
      <c r="E716" s="37" t="s">
        <v>44</v>
      </c>
      <c r="F716" s="79">
        <v>460</v>
      </c>
      <c r="G716" s="26"/>
      <c r="H716" s="80">
        <f t="shared" si="151"/>
        <v>460</v>
      </c>
      <c r="I716" s="26"/>
      <c r="J716" s="80">
        <f t="shared" si="152"/>
        <v>460</v>
      </c>
      <c r="K716" s="26"/>
      <c r="L716" s="23">
        <f t="shared" si="153"/>
        <v>460</v>
      </c>
      <c r="O716" s="305">
        <f>L716+N716</f>
        <v>460</v>
      </c>
    </row>
    <row r="717" spans="1:15" ht="38.25" outlineLevel="3" x14ac:dyDescent="0.25">
      <c r="A717" s="233" t="s">
        <v>247</v>
      </c>
      <c r="B717" s="36" t="s">
        <v>17</v>
      </c>
      <c r="C717" s="36" t="s">
        <v>238</v>
      </c>
      <c r="D717" s="36" t="s">
        <v>248</v>
      </c>
      <c r="E717" s="36"/>
      <c r="F717" s="79">
        <v>60</v>
      </c>
      <c r="G717" s="23">
        <f>G718+G721</f>
        <v>0</v>
      </c>
      <c r="H717" s="80">
        <f t="shared" si="151"/>
        <v>60</v>
      </c>
      <c r="I717" s="23">
        <f>I718+I721</f>
        <v>0</v>
      </c>
      <c r="J717" s="80">
        <f t="shared" si="152"/>
        <v>60</v>
      </c>
      <c r="K717" s="23">
        <f>K718+K721</f>
        <v>0</v>
      </c>
      <c r="L717" s="23">
        <f t="shared" si="153"/>
        <v>60</v>
      </c>
      <c r="M717" s="1"/>
      <c r="N717" s="1"/>
      <c r="O717" s="1"/>
    </row>
    <row r="718" spans="1:15" outlineLevel="3" x14ac:dyDescent="0.25">
      <c r="A718" s="222" t="s">
        <v>689</v>
      </c>
      <c r="B718" s="38" t="s">
        <v>17</v>
      </c>
      <c r="C718" s="36" t="s">
        <v>238</v>
      </c>
      <c r="D718" s="52" t="s">
        <v>690</v>
      </c>
      <c r="E718" s="36"/>
      <c r="F718" s="79">
        <v>45</v>
      </c>
      <c r="G718" s="23">
        <f>G719</f>
        <v>0</v>
      </c>
      <c r="H718" s="80">
        <f t="shared" si="151"/>
        <v>45</v>
      </c>
      <c r="I718" s="23">
        <f>I719</f>
        <v>0</v>
      </c>
      <c r="J718" s="80">
        <f t="shared" si="152"/>
        <v>45</v>
      </c>
      <c r="K718" s="23">
        <f>K719</f>
        <v>0</v>
      </c>
      <c r="L718" s="23">
        <f t="shared" si="153"/>
        <v>45</v>
      </c>
      <c r="M718" s="1"/>
      <c r="N718" s="1"/>
      <c r="O718" s="1"/>
    </row>
    <row r="719" spans="1:15" ht="25.5" outlineLevel="6" x14ac:dyDescent="0.25">
      <c r="A719" s="233" t="s">
        <v>249</v>
      </c>
      <c r="B719" s="36" t="s">
        <v>17</v>
      </c>
      <c r="C719" s="36" t="s">
        <v>238</v>
      </c>
      <c r="D719" s="36" t="s">
        <v>250</v>
      </c>
      <c r="E719" s="36"/>
      <c r="F719" s="79">
        <v>45</v>
      </c>
      <c r="G719" s="23">
        <f>G720</f>
        <v>0</v>
      </c>
      <c r="H719" s="80">
        <f t="shared" si="151"/>
        <v>45</v>
      </c>
      <c r="I719" s="23">
        <f>I720</f>
        <v>0</v>
      </c>
      <c r="J719" s="80">
        <f t="shared" si="152"/>
        <v>45</v>
      </c>
      <c r="K719" s="23">
        <f>K720</f>
        <v>0</v>
      </c>
      <c r="L719" s="23">
        <f t="shared" si="153"/>
        <v>45</v>
      </c>
      <c r="M719" s="1"/>
      <c r="N719" s="1"/>
      <c r="O719" s="1"/>
    </row>
    <row r="720" spans="1:15" outlineLevel="7" x14ac:dyDescent="0.25">
      <c r="A720" s="216" t="s">
        <v>548</v>
      </c>
      <c r="B720" s="37" t="s">
        <v>17</v>
      </c>
      <c r="C720" s="37" t="s">
        <v>238</v>
      </c>
      <c r="D720" s="37" t="s">
        <v>250</v>
      </c>
      <c r="E720" s="37" t="s">
        <v>44</v>
      </c>
      <c r="F720" s="79">
        <v>45</v>
      </c>
      <c r="G720" s="26"/>
      <c r="H720" s="80">
        <f t="shared" si="151"/>
        <v>45</v>
      </c>
      <c r="I720" s="26"/>
      <c r="J720" s="80">
        <f t="shared" si="152"/>
        <v>45</v>
      </c>
      <c r="K720" s="26"/>
      <c r="L720" s="23">
        <f t="shared" si="153"/>
        <v>45</v>
      </c>
      <c r="O720" s="305">
        <f>L720+N720</f>
        <v>45</v>
      </c>
    </row>
    <row r="721" spans="1:15" ht="25.5" outlineLevel="7" x14ac:dyDescent="0.25">
      <c r="A721" s="222" t="s">
        <v>691</v>
      </c>
      <c r="B721" s="38" t="s">
        <v>17</v>
      </c>
      <c r="C721" s="36" t="s">
        <v>238</v>
      </c>
      <c r="D721" s="52" t="s">
        <v>692</v>
      </c>
      <c r="E721" s="37"/>
      <c r="F721" s="79">
        <v>15</v>
      </c>
      <c r="G721" s="23">
        <f>G722</f>
        <v>0</v>
      </c>
      <c r="H721" s="80">
        <f t="shared" si="151"/>
        <v>15</v>
      </c>
      <c r="I721" s="23">
        <f>I722</f>
        <v>0</v>
      </c>
      <c r="J721" s="80">
        <f t="shared" si="152"/>
        <v>15</v>
      </c>
      <c r="K721" s="23">
        <f>K722</f>
        <v>0</v>
      </c>
      <c r="L721" s="23">
        <f t="shared" si="153"/>
        <v>15</v>
      </c>
      <c r="M721" s="1"/>
      <c r="N721" s="1"/>
      <c r="O721" s="1"/>
    </row>
    <row r="722" spans="1:15" ht="25.5" outlineLevel="6" x14ac:dyDescent="0.25">
      <c r="A722" s="233" t="s">
        <v>249</v>
      </c>
      <c r="B722" s="36" t="s">
        <v>17</v>
      </c>
      <c r="C722" s="36" t="s">
        <v>238</v>
      </c>
      <c r="D722" s="36" t="s">
        <v>251</v>
      </c>
      <c r="E722" s="36"/>
      <c r="F722" s="79">
        <v>15</v>
      </c>
      <c r="G722" s="23">
        <f>G723</f>
        <v>0</v>
      </c>
      <c r="H722" s="80">
        <f t="shared" si="151"/>
        <v>15</v>
      </c>
      <c r="I722" s="23">
        <f>I723</f>
        <v>0</v>
      </c>
      <c r="J722" s="80">
        <f t="shared" si="152"/>
        <v>15</v>
      </c>
      <c r="K722" s="23">
        <f>K723</f>
        <v>0</v>
      </c>
      <c r="L722" s="23">
        <f t="shared" si="153"/>
        <v>15</v>
      </c>
      <c r="M722" s="1"/>
      <c r="N722" s="1"/>
      <c r="O722" s="1"/>
    </row>
    <row r="723" spans="1:15" outlineLevel="7" x14ac:dyDescent="0.25">
      <c r="A723" s="216" t="s">
        <v>548</v>
      </c>
      <c r="B723" s="37" t="s">
        <v>17</v>
      </c>
      <c r="C723" s="37" t="s">
        <v>238</v>
      </c>
      <c r="D723" s="37" t="s">
        <v>251</v>
      </c>
      <c r="E723" s="37" t="s">
        <v>44</v>
      </c>
      <c r="F723" s="79">
        <v>15</v>
      </c>
      <c r="G723" s="26"/>
      <c r="H723" s="80">
        <f t="shared" si="151"/>
        <v>15</v>
      </c>
      <c r="I723" s="26"/>
      <c r="J723" s="80">
        <f t="shared" si="152"/>
        <v>15</v>
      </c>
      <c r="K723" s="26"/>
      <c r="L723" s="23">
        <f t="shared" si="153"/>
        <v>15</v>
      </c>
      <c r="O723" s="305">
        <f>L723+N723</f>
        <v>15</v>
      </c>
    </row>
    <row r="724" spans="1:15" outlineLevel="1" x14ac:dyDescent="0.25">
      <c r="A724" s="233" t="s">
        <v>252</v>
      </c>
      <c r="B724" s="36" t="s">
        <v>17</v>
      </c>
      <c r="C724" s="36" t="s">
        <v>253</v>
      </c>
      <c r="D724" s="36"/>
      <c r="E724" s="36"/>
      <c r="F724" s="79">
        <v>5989.53</v>
      </c>
      <c r="G724" s="23">
        <f>G725+G731+G763</f>
        <v>0</v>
      </c>
      <c r="H724" s="80">
        <f t="shared" si="151"/>
        <v>5989.53</v>
      </c>
      <c r="I724" s="23">
        <f>I725+I731+I763</f>
        <v>0</v>
      </c>
      <c r="J724" s="80">
        <f t="shared" si="152"/>
        <v>5989.53</v>
      </c>
      <c r="K724" s="23">
        <f>K725+K731+K763</f>
        <v>3423.7</v>
      </c>
      <c r="L724" s="23">
        <f t="shared" si="153"/>
        <v>9413.23</v>
      </c>
      <c r="M724" s="1"/>
      <c r="N724" s="1"/>
      <c r="O724" s="1"/>
    </row>
    <row r="725" spans="1:15" outlineLevel="2" x14ac:dyDescent="0.25">
      <c r="A725" s="233" t="s">
        <v>254</v>
      </c>
      <c r="B725" s="36" t="s">
        <v>17</v>
      </c>
      <c r="C725" s="36" t="s">
        <v>255</v>
      </c>
      <c r="D725" s="36"/>
      <c r="E725" s="36"/>
      <c r="F725" s="79">
        <v>2050</v>
      </c>
      <c r="G725" s="23">
        <f>G726</f>
        <v>0</v>
      </c>
      <c r="H725" s="80">
        <f t="shared" si="151"/>
        <v>2050</v>
      </c>
      <c r="I725" s="23">
        <f>I726</f>
        <v>0</v>
      </c>
      <c r="J725" s="80">
        <f t="shared" si="152"/>
        <v>2050</v>
      </c>
      <c r="K725" s="23">
        <f>K726</f>
        <v>0</v>
      </c>
      <c r="L725" s="23">
        <f t="shared" si="153"/>
        <v>2050</v>
      </c>
      <c r="M725" s="1"/>
      <c r="N725" s="1"/>
      <c r="O725" s="1"/>
    </row>
    <row r="726" spans="1:15" ht="38.25" outlineLevel="3" x14ac:dyDescent="0.25">
      <c r="A726" s="233" t="s">
        <v>34</v>
      </c>
      <c r="B726" s="36" t="s">
        <v>17</v>
      </c>
      <c r="C726" s="36" t="s">
        <v>255</v>
      </c>
      <c r="D726" s="36" t="s">
        <v>35</v>
      </c>
      <c r="E726" s="36"/>
      <c r="F726" s="79">
        <v>2050</v>
      </c>
      <c r="G726" s="23">
        <f>G727</f>
        <v>0</v>
      </c>
      <c r="H726" s="80">
        <f t="shared" si="151"/>
        <v>2050</v>
      </c>
      <c r="I726" s="23">
        <f>I727</f>
        <v>0</v>
      </c>
      <c r="J726" s="80">
        <f t="shared" si="152"/>
        <v>2050</v>
      </c>
      <c r="K726" s="23">
        <f>K727</f>
        <v>0</v>
      </c>
      <c r="L726" s="23">
        <f t="shared" si="153"/>
        <v>2050</v>
      </c>
      <c r="M726" s="1"/>
      <c r="N726" s="1"/>
      <c r="O726" s="1"/>
    </row>
    <row r="727" spans="1:15" ht="25.5" outlineLevel="4" x14ac:dyDescent="0.25">
      <c r="A727" s="233" t="s">
        <v>36</v>
      </c>
      <c r="B727" s="36" t="s">
        <v>17</v>
      </c>
      <c r="C727" s="36" t="s">
        <v>255</v>
      </c>
      <c r="D727" s="36" t="s">
        <v>37</v>
      </c>
      <c r="E727" s="36"/>
      <c r="F727" s="79">
        <v>2050</v>
      </c>
      <c r="G727" s="23">
        <f>G728</f>
        <v>0</v>
      </c>
      <c r="H727" s="80">
        <f t="shared" si="151"/>
        <v>2050</v>
      </c>
      <c r="I727" s="23">
        <f>I728</f>
        <v>0</v>
      </c>
      <c r="J727" s="80">
        <f t="shared" si="152"/>
        <v>2050</v>
      </c>
      <c r="K727" s="23">
        <f>K728</f>
        <v>0</v>
      </c>
      <c r="L727" s="23">
        <f t="shared" si="153"/>
        <v>2050</v>
      </c>
      <c r="M727" s="1"/>
      <c r="N727" s="1"/>
      <c r="O727" s="1"/>
    </row>
    <row r="728" spans="1:15" outlineLevel="4" x14ac:dyDescent="0.25">
      <c r="A728" s="222" t="s">
        <v>693</v>
      </c>
      <c r="B728" s="38" t="s">
        <v>17</v>
      </c>
      <c r="C728" s="36" t="s">
        <v>255</v>
      </c>
      <c r="D728" s="52" t="s">
        <v>694</v>
      </c>
      <c r="E728" s="36"/>
      <c r="F728" s="79">
        <v>2050</v>
      </c>
      <c r="G728" s="23">
        <f>G729</f>
        <v>0</v>
      </c>
      <c r="H728" s="80">
        <f t="shared" si="151"/>
        <v>2050</v>
      </c>
      <c r="I728" s="23">
        <f>I729</f>
        <v>0</v>
      </c>
      <c r="J728" s="80">
        <f t="shared" si="152"/>
        <v>2050</v>
      </c>
      <c r="K728" s="23">
        <f>K729</f>
        <v>0</v>
      </c>
      <c r="L728" s="23">
        <f t="shared" si="153"/>
        <v>2050</v>
      </c>
      <c r="M728" s="1"/>
      <c r="N728" s="1"/>
      <c r="O728" s="1"/>
    </row>
    <row r="729" spans="1:15" outlineLevel="6" x14ac:dyDescent="0.25">
      <c r="A729" s="233" t="s">
        <v>256</v>
      </c>
      <c r="B729" s="36" t="s">
        <v>17</v>
      </c>
      <c r="C729" s="36" t="s">
        <v>255</v>
      </c>
      <c r="D729" s="36" t="s">
        <v>257</v>
      </c>
      <c r="E729" s="36"/>
      <c r="F729" s="79">
        <v>2050</v>
      </c>
      <c r="G729" s="23">
        <f>G730</f>
        <v>0</v>
      </c>
      <c r="H729" s="80">
        <f t="shared" si="151"/>
        <v>2050</v>
      </c>
      <c r="I729" s="23">
        <f>I730</f>
        <v>0</v>
      </c>
      <c r="J729" s="80">
        <f t="shared" si="152"/>
        <v>2050</v>
      </c>
      <c r="K729" s="23">
        <f>K730</f>
        <v>0</v>
      </c>
      <c r="L729" s="23">
        <f t="shared" si="153"/>
        <v>2050</v>
      </c>
      <c r="M729" s="1"/>
      <c r="N729" s="1"/>
      <c r="O729" s="1"/>
    </row>
    <row r="730" spans="1:15" ht="25.5" outlineLevel="7" x14ac:dyDescent="0.25">
      <c r="A730" s="234" t="s">
        <v>258</v>
      </c>
      <c r="B730" s="37" t="s">
        <v>17</v>
      </c>
      <c r="C730" s="37" t="s">
        <v>255</v>
      </c>
      <c r="D730" s="37" t="s">
        <v>257</v>
      </c>
      <c r="E730" s="37" t="s">
        <v>259</v>
      </c>
      <c r="F730" s="79">
        <v>2050</v>
      </c>
      <c r="G730" s="26"/>
      <c r="H730" s="80">
        <f t="shared" si="151"/>
        <v>2050</v>
      </c>
      <c r="I730" s="26"/>
      <c r="J730" s="80">
        <f t="shared" si="152"/>
        <v>2050</v>
      </c>
      <c r="K730" s="26"/>
      <c r="L730" s="23">
        <f t="shared" si="153"/>
        <v>2050</v>
      </c>
      <c r="O730" s="305">
        <f>L730+N730</f>
        <v>2050</v>
      </c>
    </row>
    <row r="731" spans="1:15" outlineLevel="2" x14ac:dyDescent="0.25">
      <c r="A731" s="233" t="s">
        <v>260</v>
      </c>
      <c r="B731" s="36" t="s">
        <v>17</v>
      </c>
      <c r="C731" s="36" t="s">
        <v>261</v>
      </c>
      <c r="D731" s="36"/>
      <c r="E731" s="36"/>
      <c r="F731" s="79">
        <v>3811</v>
      </c>
      <c r="G731" s="23">
        <f>G732+G758</f>
        <v>0</v>
      </c>
      <c r="H731" s="80">
        <f t="shared" si="151"/>
        <v>3811</v>
      </c>
      <c r="I731" s="23">
        <f>I732+I758</f>
        <v>0</v>
      </c>
      <c r="J731" s="80">
        <f t="shared" si="152"/>
        <v>3811</v>
      </c>
      <c r="K731" s="23">
        <f>K732+K758+K754</f>
        <v>3419.7</v>
      </c>
      <c r="L731" s="23">
        <f t="shared" si="153"/>
        <v>7230.7</v>
      </c>
      <c r="M731" s="1"/>
      <c r="N731" s="1"/>
      <c r="O731" s="1"/>
    </row>
    <row r="732" spans="1:15" ht="38.25" outlineLevel="3" x14ac:dyDescent="0.25">
      <c r="A732" s="233" t="s">
        <v>24</v>
      </c>
      <c r="B732" s="36" t="s">
        <v>17</v>
      </c>
      <c r="C732" s="36" t="s">
        <v>261</v>
      </c>
      <c r="D732" s="36" t="s">
        <v>25</v>
      </c>
      <c r="E732" s="36"/>
      <c r="F732" s="79">
        <v>2761</v>
      </c>
      <c r="G732" s="23">
        <f>G733+G737</f>
        <v>0</v>
      </c>
      <c r="H732" s="80">
        <f t="shared" si="151"/>
        <v>2761</v>
      </c>
      <c r="I732" s="23">
        <f>I733+I737</f>
        <v>0</v>
      </c>
      <c r="J732" s="80">
        <f t="shared" si="152"/>
        <v>2761</v>
      </c>
      <c r="K732" s="23">
        <f>K733+K737</f>
        <v>3323.5</v>
      </c>
      <c r="L732" s="23">
        <f t="shared" si="153"/>
        <v>6084.5</v>
      </c>
      <c r="M732" s="1"/>
      <c r="N732" s="1"/>
      <c r="O732" s="1"/>
    </row>
    <row r="733" spans="1:15" outlineLevel="4" x14ac:dyDescent="0.25">
      <c r="A733" s="233" t="s">
        <v>26</v>
      </c>
      <c r="B733" s="36" t="s">
        <v>17</v>
      </c>
      <c r="C733" s="36" t="s">
        <v>261</v>
      </c>
      <c r="D733" s="36" t="s">
        <v>27</v>
      </c>
      <c r="E733" s="36"/>
      <c r="F733" s="79">
        <v>120</v>
      </c>
      <c r="G733" s="23">
        <f>G735</f>
        <v>0</v>
      </c>
      <c r="H733" s="80">
        <f t="shared" si="151"/>
        <v>120</v>
      </c>
      <c r="I733" s="23">
        <f>I735</f>
        <v>0</v>
      </c>
      <c r="J733" s="80">
        <f t="shared" si="152"/>
        <v>120</v>
      </c>
      <c r="K733" s="23">
        <f>K735</f>
        <v>0</v>
      </c>
      <c r="L733" s="23">
        <f t="shared" si="153"/>
        <v>120</v>
      </c>
      <c r="M733" s="1"/>
      <c r="N733" s="1"/>
      <c r="O733" s="1"/>
    </row>
    <row r="734" spans="1:15" ht="25.5" outlineLevel="4" x14ac:dyDescent="0.25">
      <c r="A734" s="222" t="s">
        <v>641</v>
      </c>
      <c r="B734" s="38" t="s">
        <v>17</v>
      </c>
      <c r="C734" s="36" t="s">
        <v>261</v>
      </c>
      <c r="D734" s="52" t="s">
        <v>642</v>
      </c>
      <c r="E734" s="36"/>
      <c r="F734" s="79">
        <v>120</v>
      </c>
      <c r="G734" s="23">
        <f>G735</f>
        <v>0</v>
      </c>
      <c r="H734" s="80">
        <f t="shared" si="151"/>
        <v>120</v>
      </c>
      <c r="I734" s="23">
        <f>I735</f>
        <v>0</v>
      </c>
      <c r="J734" s="80">
        <f t="shared" si="152"/>
        <v>120</v>
      </c>
      <c r="K734" s="23">
        <f>K735</f>
        <v>0</v>
      </c>
      <c r="L734" s="23">
        <f t="shared" si="153"/>
        <v>120</v>
      </c>
      <c r="M734" s="1"/>
      <c r="N734" s="1"/>
      <c r="O734" s="1"/>
    </row>
    <row r="735" spans="1:15" ht="25.5" outlineLevel="6" x14ac:dyDescent="0.25">
      <c r="A735" s="233" t="s">
        <v>262</v>
      </c>
      <c r="B735" s="36" t="s">
        <v>17</v>
      </c>
      <c r="C735" s="36" t="s">
        <v>261</v>
      </c>
      <c r="D735" s="36" t="s">
        <v>263</v>
      </c>
      <c r="E735" s="36"/>
      <c r="F735" s="79">
        <v>120</v>
      </c>
      <c r="G735" s="23">
        <f>G736</f>
        <v>0</v>
      </c>
      <c r="H735" s="80">
        <f t="shared" si="151"/>
        <v>120</v>
      </c>
      <c r="I735" s="23">
        <f>I736</f>
        <v>0</v>
      </c>
      <c r="J735" s="80">
        <f t="shared" si="152"/>
        <v>120</v>
      </c>
      <c r="K735" s="23">
        <f>K736</f>
        <v>0</v>
      </c>
      <c r="L735" s="23">
        <f t="shared" si="153"/>
        <v>120</v>
      </c>
      <c r="M735" s="1"/>
      <c r="N735" s="1"/>
      <c r="O735" s="1"/>
    </row>
    <row r="736" spans="1:15" outlineLevel="7" x14ac:dyDescent="0.25">
      <c r="A736" s="216" t="s">
        <v>548</v>
      </c>
      <c r="B736" s="37" t="s">
        <v>17</v>
      </c>
      <c r="C736" s="37" t="s">
        <v>261</v>
      </c>
      <c r="D736" s="37" t="s">
        <v>263</v>
      </c>
      <c r="E736" s="37" t="s">
        <v>44</v>
      </c>
      <c r="F736" s="79">
        <v>120</v>
      </c>
      <c r="G736" s="26"/>
      <c r="H736" s="80">
        <f t="shared" si="151"/>
        <v>120</v>
      </c>
      <c r="I736" s="26"/>
      <c r="J736" s="80">
        <f t="shared" si="152"/>
        <v>120</v>
      </c>
      <c r="K736" s="26"/>
      <c r="L736" s="23">
        <f t="shared" si="153"/>
        <v>120</v>
      </c>
      <c r="O736" s="305">
        <f>L736+N736</f>
        <v>120</v>
      </c>
    </row>
    <row r="737" spans="1:15" outlineLevel="4" x14ac:dyDescent="0.25">
      <c r="A737" s="233" t="s">
        <v>30</v>
      </c>
      <c r="B737" s="36" t="s">
        <v>17</v>
      </c>
      <c r="C737" s="36" t="s">
        <v>261</v>
      </c>
      <c r="D737" s="36" t="s">
        <v>31</v>
      </c>
      <c r="E737" s="36"/>
      <c r="F737" s="79">
        <v>2641</v>
      </c>
      <c r="G737" s="23">
        <f>G738+G742+G745+G748</f>
        <v>0</v>
      </c>
      <c r="H737" s="80">
        <f t="shared" si="151"/>
        <v>2641</v>
      </c>
      <c r="I737" s="23">
        <f>I738+I742+I745+I748</f>
        <v>0</v>
      </c>
      <c r="J737" s="80">
        <f t="shared" si="152"/>
        <v>2641</v>
      </c>
      <c r="K737" s="23">
        <f>K738+K742+K745+K748</f>
        <v>3323.5</v>
      </c>
      <c r="L737" s="23">
        <f t="shared" si="153"/>
        <v>5964.5</v>
      </c>
      <c r="M737" s="1"/>
      <c r="N737" s="1"/>
      <c r="O737" s="1"/>
    </row>
    <row r="738" spans="1:15" ht="25.5" outlineLevel="4" x14ac:dyDescent="0.25">
      <c r="A738" s="222" t="s">
        <v>695</v>
      </c>
      <c r="B738" s="38" t="s">
        <v>17</v>
      </c>
      <c r="C738" s="36" t="s">
        <v>261</v>
      </c>
      <c r="D738" s="52" t="s">
        <v>696</v>
      </c>
      <c r="E738" s="36"/>
      <c r="F738" s="79">
        <v>590</v>
      </c>
      <c r="G738" s="23">
        <f>G739</f>
        <v>0</v>
      </c>
      <c r="H738" s="80">
        <f t="shared" si="151"/>
        <v>590</v>
      </c>
      <c r="I738" s="23">
        <f>I739</f>
        <v>0</v>
      </c>
      <c r="J738" s="80">
        <f t="shared" si="152"/>
        <v>590</v>
      </c>
      <c r="K738" s="23">
        <f>K739</f>
        <v>-186.5</v>
      </c>
      <c r="L738" s="23">
        <f t="shared" si="153"/>
        <v>403.5</v>
      </c>
      <c r="M738" s="1"/>
      <c r="N738" s="1"/>
      <c r="O738" s="1"/>
    </row>
    <row r="739" spans="1:15" ht="25.5" outlineLevel="6" x14ac:dyDescent="0.25">
      <c r="A739" s="233" t="s">
        <v>264</v>
      </c>
      <c r="B739" s="36" t="s">
        <v>17</v>
      </c>
      <c r="C739" s="36" t="s">
        <v>261</v>
      </c>
      <c r="D739" s="36" t="s">
        <v>265</v>
      </c>
      <c r="E739" s="36"/>
      <c r="F739" s="79">
        <v>590</v>
      </c>
      <c r="G739" s="23">
        <f>G741</f>
        <v>0</v>
      </c>
      <c r="H739" s="80">
        <f t="shared" si="151"/>
        <v>590</v>
      </c>
      <c r="I739" s="23">
        <f>I741</f>
        <v>0</v>
      </c>
      <c r="J739" s="80">
        <f t="shared" si="152"/>
        <v>590</v>
      </c>
      <c r="K739" s="23">
        <f>K741+K740</f>
        <v>-186.5</v>
      </c>
      <c r="L739" s="23">
        <f t="shared" si="153"/>
        <v>403.5</v>
      </c>
      <c r="M739" s="1"/>
      <c r="N739" s="1"/>
      <c r="O739" s="1"/>
    </row>
    <row r="740" spans="1:15" ht="25.5" outlineLevel="6" x14ac:dyDescent="0.25">
      <c r="A740" s="216" t="s">
        <v>1116</v>
      </c>
      <c r="B740" s="37" t="s">
        <v>17</v>
      </c>
      <c r="C740" s="37" t="s">
        <v>261</v>
      </c>
      <c r="D740" s="37" t="s">
        <v>265</v>
      </c>
      <c r="E740" s="37">
        <v>242</v>
      </c>
      <c r="F740" s="79"/>
      <c r="G740" s="23"/>
      <c r="H740" s="80"/>
      <c r="I740" s="23"/>
      <c r="J740" s="80"/>
      <c r="K740" s="26">
        <v>30</v>
      </c>
      <c r="L740" s="23">
        <f t="shared" si="153"/>
        <v>30</v>
      </c>
      <c r="M740" s="1"/>
      <c r="N740" s="1">
        <v>30</v>
      </c>
      <c r="O740" s="305">
        <f t="shared" ref="O740:O741" si="154">L740+N740</f>
        <v>60</v>
      </c>
    </row>
    <row r="741" spans="1:15" outlineLevel="7" x14ac:dyDescent="0.25">
      <c r="A741" s="216" t="s">
        <v>548</v>
      </c>
      <c r="B741" s="37" t="s">
        <v>17</v>
      </c>
      <c r="C741" s="37" t="s">
        <v>261</v>
      </c>
      <c r="D741" s="37" t="s">
        <v>265</v>
      </c>
      <c r="E741" s="37" t="s">
        <v>44</v>
      </c>
      <c r="F741" s="79">
        <v>590</v>
      </c>
      <c r="G741" s="26"/>
      <c r="H741" s="80">
        <f t="shared" si="151"/>
        <v>590</v>
      </c>
      <c r="I741" s="26"/>
      <c r="J741" s="80">
        <f t="shared" si="152"/>
        <v>590</v>
      </c>
      <c r="K741" s="26">
        <v>-216.5</v>
      </c>
      <c r="L741" s="23">
        <f t="shared" si="153"/>
        <v>373.5</v>
      </c>
      <c r="N741" s="20">
        <v>-216.5</v>
      </c>
      <c r="O741" s="305">
        <f t="shared" si="154"/>
        <v>157</v>
      </c>
    </row>
    <row r="742" spans="1:15" outlineLevel="7" x14ac:dyDescent="0.25">
      <c r="A742" s="222" t="s">
        <v>697</v>
      </c>
      <c r="B742" s="38" t="s">
        <v>17</v>
      </c>
      <c r="C742" s="36" t="s">
        <v>261</v>
      </c>
      <c r="D742" s="52" t="s">
        <v>698</v>
      </c>
      <c r="E742" s="37"/>
      <c r="F742" s="79">
        <v>1500</v>
      </c>
      <c r="G742" s="23">
        <f>G743</f>
        <v>0</v>
      </c>
      <c r="H742" s="80">
        <f t="shared" si="151"/>
        <v>1500</v>
      </c>
      <c r="I742" s="23">
        <f>I743</f>
        <v>0</v>
      </c>
      <c r="J742" s="80">
        <f t="shared" si="152"/>
        <v>1500</v>
      </c>
      <c r="K742" s="23">
        <f>K743</f>
        <v>0</v>
      </c>
      <c r="L742" s="23">
        <f t="shared" si="153"/>
        <v>1500</v>
      </c>
      <c r="M742" s="1"/>
      <c r="N742" s="1"/>
      <c r="O742" s="1"/>
    </row>
    <row r="743" spans="1:15" ht="25.5" outlineLevel="6" x14ac:dyDescent="0.25">
      <c r="A743" s="233" t="s">
        <v>266</v>
      </c>
      <c r="B743" s="36" t="s">
        <v>17</v>
      </c>
      <c r="C743" s="36" t="s">
        <v>261</v>
      </c>
      <c r="D743" s="36" t="s">
        <v>267</v>
      </c>
      <c r="E743" s="36"/>
      <c r="F743" s="79">
        <v>1500</v>
      </c>
      <c r="G743" s="23">
        <f>G744</f>
        <v>0</v>
      </c>
      <c r="H743" s="80">
        <f t="shared" si="151"/>
        <v>1500</v>
      </c>
      <c r="I743" s="23">
        <f>I744</f>
        <v>0</v>
      </c>
      <c r="J743" s="80">
        <f t="shared" si="152"/>
        <v>1500</v>
      </c>
      <c r="K743" s="23">
        <f>K744</f>
        <v>0</v>
      </c>
      <c r="L743" s="23">
        <f t="shared" si="153"/>
        <v>1500</v>
      </c>
      <c r="M743" s="1"/>
      <c r="N743" s="1"/>
      <c r="O743" s="1"/>
    </row>
    <row r="744" spans="1:15" ht="38.25" outlineLevel="7" x14ac:dyDescent="0.25">
      <c r="A744" s="234" t="s">
        <v>268</v>
      </c>
      <c r="B744" s="37" t="s">
        <v>17</v>
      </c>
      <c r="C744" s="37" t="s">
        <v>261</v>
      </c>
      <c r="D744" s="37" t="s">
        <v>267</v>
      </c>
      <c r="E744" s="37" t="s">
        <v>269</v>
      </c>
      <c r="F744" s="79">
        <v>1500</v>
      </c>
      <c r="G744" s="26"/>
      <c r="H744" s="80">
        <f t="shared" si="151"/>
        <v>1500</v>
      </c>
      <c r="I744" s="26"/>
      <c r="J744" s="80">
        <f t="shared" si="152"/>
        <v>1500</v>
      </c>
      <c r="K744" s="26"/>
      <c r="L744" s="23">
        <f t="shared" si="153"/>
        <v>1500</v>
      </c>
      <c r="O744" s="305">
        <f>L744+N744</f>
        <v>1500</v>
      </c>
    </row>
    <row r="745" spans="1:15" ht="25.5" outlineLevel="7" x14ac:dyDescent="0.25">
      <c r="A745" s="222" t="s">
        <v>699</v>
      </c>
      <c r="B745" s="38" t="s">
        <v>17</v>
      </c>
      <c r="C745" s="36" t="s">
        <v>261</v>
      </c>
      <c r="D745" s="52" t="s">
        <v>700</v>
      </c>
      <c r="E745" s="37"/>
      <c r="F745" s="79">
        <v>115</v>
      </c>
      <c r="G745" s="23">
        <f>G746</f>
        <v>0</v>
      </c>
      <c r="H745" s="80">
        <f t="shared" si="151"/>
        <v>115</v>
      </c>
      <c r="I745" s="23">
        <f>I746</f>
        <v>0</v>
      </c>
      <c r="J745" s="80">
        <f t="shared" si="152"/>
        <v>115</v>
      </c>
      <c r="K745" s="23">
        <f>K746</f>
        <v>0</v>
      </c>
      <c r="L745" s="23">
        <f t="shared" si="153"/>
        <v>115</v>
      </c>
      <c r="M745" s="1"/>
      <c r="N745" s="1"/>
      <c r="O745" s="1"/>
    </row>
    <row r="746" spans="1:15" ht="25.5" outlineLevel="6" x14ac:dyDescent="0.25">
      <c r="A746" s="233" t="s">
        <v>270</v>
      </c>
      <c r="B746" s="36" t="s">
        <v>17</v>
      </c>
      <c r="C746" s="36" t="s">
        <v>261</v>
      </c>
      <c r="D746" s="36" t="s">
        <v>271</v>
      </c>
      <c r="E746" s="36"/>
      <c r="F746" s="79">
        <v>115</v>
      </c>
      <c r="G746" s="23">
        <f>G747</f>
        <v>0</v>
      </c>
      <c r="H746" s="80">
        <f t="shared" si="151"/>
        <v>115</v>
      </c>
      <c r="I746" s="23">
        <f>I747</f>
        <v>0</v>
      </c>
      <c r="J746" s="80">
        <f t="shared" si="152"/>
        <v>115</v>
      </c>
      <c r="K746" s="23">
        <f>K747</f>
        <v>0</v>
      </c>
      <c r="L746" s="23">
        <f t="shared" si="153"/>
        <v>115</v>
      </c>
      <c r="M746" s="1"/>
      <c r="N746" s="1"/>
      <c r="O746" s="1"/>
    </row>
    <row r="747" spans="1:15" outlineLevel="7" x14ac:dyDescent="0.25">
      <c r="A747" s="216" t="s">
        <v>548</v>
      </c>
      <c r="B747" s="37" t="s">
        <v>17</v>
      </c>
      <c r="C747" s="37" t="s">
        <v>261</v>
      </c>
      <c r="D747" s="37" t="s">
        <v>271</v>
      </c>
      <c r="E747" s="37" t="s">
        <v>44</v>
      </c>
      <c r="F747" s="79">
        <v>115</v>
      </c>
      <c r="G747" s="26"/>
      <c r="H747" s="80">
        <f t="shared" si="151"/>
        <v>115</v>
      </c>
      <c r="I747" s="26"/>
      <c r="J747" s="80">
        <f t="shared" si="152"/>
        <v>115</v>
      </c>
      <c r="K747" s="26"/>
      <c r="L747" s="23">
        <f t="shared" si="153"/>
        <v>115</v>
      </c>
      <c r="O747" s="305">
        <f>L747+N747</f>
        <v>115</v>
      </c>
    </row>
    <row r="748" spans="1:15" ht="25.5" outlineLevel="7" x14ac:dyDescent="0.25">
      <c r="A748" s="222" t="s">
        <v>643</v>
      </c>
      <c r="B748" s="38" t="s">
        <v>17</v>
      </c>
      <c r="C748" s="36" t="s">
        <v>261</v>
      </c>
      <c r="D748" s="52" t="s">
        <v>644</v>
      </c>
      <c r="E748" s="37"/>
      <c r="F748" s="79">
        <v>436</v>
      </c>
      <c r="G748" s="23">
        <f>G749+G751</f>
        <v>0</v>
      </c>
      <c r="H748" s="80">
        <f t="shared" si="151"/>
        <v>436</v>
      </c>
      <c r="I748" s="23">
        <f>I749+I751</f>
        <v>0</v>
      </c>
      <c r="J748" s="80">
        <f t="shared" si="152"/>
        <v>436</v>
      </c>
      <c r="K748" s="23">
        <f>K749+K751</f>
        <v>3510</v>
      </c>
      <c r="L748" s="23">
        <f t="shared" si="153"/>
        <v>3946</v>
      </c>
      <c r="M748" s="1"/>
      <c r="N748" s="1"/>
      <c r="O748" s="1"/>
    </row>
    <row r="749" spans="1:15" ht="25.5" outlineLevel="6" x14ac:dyDescent="0.25">
      <c r="A749" s="233" t="s">
        <v>270</v>
      </c>
      <c r="B749" s="36" t="s">
        <v>17</v>
      </c>
      <c r="C749" s="36" t="s">
        <v>261</v>
      </c>
      <c r="D749" s="36" t="s">
        <v>272</v>
      </c>
      <c r="E749" s="36"/>
      <c r="F749" s="79">
        <v>400</v>
      </c>
      <c r="G749" s="23">
        <f>G750</f>
        <v>0</v>
      </c>
      <c r="H749" s="80">
        <f t="shared" si="151"/>
        <v>400</v>
      </c>
      <c r="I749" s="23">
        <f>I750</f>
        <v>0</v>
      </c>
      <c r="J749" s="80">
        <f t="shared" si="152"/>
        <v>400</v>
      </c>
      <c r="K749" s="23">
        <f>K750</f>
        <v>0</v>
      </c>
      <c r="L749" s="23">
        <f t="shared" si="153"/>
        <v>400</v>
      </c>
      <c r="M749" s="1"/>
      <c r="N749" s="1"/>
      <c r="O749" s="1"/>
    </row>
    <row r="750" spans="1:15" outlineLevel="7" x14ac:dyDescent="0.25">
      <c r="A750" s="234" t="s">
        <v>273</v>
      </c>
      <c r="B750" s="37" t="s">
        <v>17</v>
      </c>
      <c r="C750" s="37" t="s">
        <v>261</v>
      </c>
      <c r="D750" s="37" t="s">
        <v>272</v>
      </c>
      <c r="E750" s="37" t="s">
        <v>274</v>
      </c>
      <c r="F750" s="79">
        <v>400</v>
      </c>
      <c r="G750" s="26"/>
      <c r="H750" s="80">
        <f t="shared" ref="H750:H774" si="155">F750+G750</f>
        <v>400</v>
      </c>
      <c r="I750" s="26"/>
      <c r="J750" s="80">
        <f t="shared" si="152"/>
        <v>400</v>
      </c>
      <c r="K750" s="26"/>
      <c r="L750" s="23">
        <f t="shared" si="153"/>
        <v>400</v>
      </c>
      <c r="O750" s="305">
        <f>L750+N750</f>
        <v>400</v>
      </c>
    </row>
    <row r="751" spans="1:15" ht="25.5" outlineLevel="6" x14ac:dyDescent="0.25">
      <c r="A751" s="233" t="s">
        <v>275</v>
      </c>
      <c r="B751" s="36" t="s">
        <v>17</v>
      </c>
      <c r="C751" s="36" t="s">
        <v>261</v>
      </c>
      <c r="D751" s="36" t="s">
        <v>276</v>
      </c>
      <c r="E751" s="36"/>
      <c r="F751" s="79">
        <v>36</v>
      </c>
      <c r="G751" s="23">
        <f>G753</f>
        <v>0</v>
      </c>
      <c r="H751" s="80">
        <f t="shared" si="155"/>
        <v>36</v>
      </c>
      <c r="I751" s="23">
        <f>I753</f>
        <v>0</v>
      </c>
      <c r="J751" s="80">
        <f t="shared" ref="J751:J774" si="156">H751+I751</f>
        <v>36</v>
      </c>
      <c r="K751" s="23">
        <f>K752</f>
        <v>3510</v>
      </c>
      <c r="L751" s="23">
        <f t="shared" si="153"/>
        <v>3546</v>
      </c>
      <c r="M751" s="1"/>
      <c r="N751" s="1"/>
      <c r="O751" s="1"/>
    </row>
    <row r="752" spans="1:15" outlineLevel="6" x14ac:dyDescent="0.25">
      <c r="A752" s="234" t="s">
        <v>840</v>
      </c>
      <c r="B752" s="37" t="s">
        <v>17</v>
      </c>
      <c r="C752" s="37" t="s">
        <v>261</v>
      </c>
      <c r="D752" s="37" t="s">
        <v>276</v>
      </c>
      <c r="E752" s="37" t="s">
        <v>274</v>
      </c>
      <c r="F752" s="79"/>
      <c r="G752" s="23"/>
      <c r="H752" s="80"/>
      <c r="I752" s="23"/>
      <c r="J752" s="80"/>
      <c r="K752" s="124">
        <v>3510</v>
      </c>
      <c r="L752" s="23">
        <f t="shared" si="153"/>
        <v>3510</v>
      </c>
      <c r="M752" s="1"/>
      <c r="O752" s="305">
        <f t="shared" ref="O752:O753" si="157">L752+N752</f>
        <v>3510</v>
      </c>
    </row>
    <row r="753" spans="1:15" outlineLevel="7" x14ac:dyDescent="0.25">
      <c r="A753" s="234" t="s">
        <v>273</v>
      </c>
      <c r="B753" s="37" t="s">
        <v>17</v>
      </c>
      <c r="C753" s="37" t="s">
        <v>261</v>
      </c>
      <c r="D753" s="37" t="s">
        <v>276</v>
      </c>
      <c r="E753" s="37" t="s">
        <v>274</v>
      </c>
      <c r="F753" s="79">
        <v>36</v>
      </c>
      <c r="G753" s="26"/>
      <c r="H753" s="80">
        <f t="shared" si="155"/>
        <v>36</v>
      </c>
      <c r="I753" s="26"/>
      <c r="J753" s="80">
        <f t="shared" si="156"/>
        <v>36</v>
      </c>
      <c r="K753" s="26"/>
      <c r="L753" s="23">
        <f t="shared" si="153"/>
        <v>36</v>
      </c>
      <c r="O753" s="305">
        <f t="shared" si="157"/>
        <v>36</v>
      </c>
    </row>
    <row r="754" spans="1:15" ht="25.5" outlineLevel="7" x14ac:dyDescent="0.25">
      <c r="A754" s="217" t="s">
        <v>764</v>
      </c>
      <c r="B754" s="36" t="s">
        <v>17</v>
      </c>
      <c r="C754" s="36" t="s">
        <v>261</v>
      </c>
      <c r="D754" s="213" t="s">
        <v>70</v>
      </c>
      <c r="E754" s="213" t="s">
        <v>550</v>
      </c>
      <c r="F754" s="79"/>
      <c r="G754" s="26"/>
      <c r="H754" s="80"/>
      <c r="I754" s="26"/>
      <c r="J754" s="80"/>
      <c r="K754" s="23">
        <f>K755</f>
        <v>96.2</v>
      </c>
      <c r="L754" s="23">
        <f t="shared" si="153"/>
        <v>96.2</v>
      </c>
      <c r="O754" s="20"/>
    </row>
    <row r="755" spans="1:15" ht="25.5" outlineLevel="7" x14ac:dyDescent="0.25">
      <c r="A755" s="217" t="s">
        <v>649</v>
      </c>
      <c r="B755" s="36" t="s">
        <v>17</v>
      </c>
      <c r="C755" s="36" t="s">
        <v>261</v>
      </c>
      <c r="D755" s="213" t="s">
        <v>650</v>
      </c>
      <c r="E755" s="213" t="s">
        <v>550</v>
      </c>
      <c r="F755" s="79"/>
      <c r="G755" s="26"/>
      <c r="H755" s="80"/>
      <c r="I755" s="26"/>
      <c r="J755" s="80"/>
      <c r="K755" s="23">
        <f>K756</f>
        <v>96.2</v>
      </c>
      <c r="L755" s="23">
        <f t="shared" si="153"/>
        <v>96.2</v>
      </c>
      <c r="O755" s="20"/>
    </row>
    <row r="756" spans="1:15" outlineLevel="7" x14ac:dyDescent="0.25">
      <c r="A756" s="217" t="s">
        <v>1115</v>
      </c>
      <c r="B756" s="36" t="s">
        <v>17</v>
      </c>
      <c r="C756" s="36" t="s">
        <v>261</v>
      </c>
      <c r="D756" s="213" t="s">
        <v>72</v>
      </c>
      <c r="E756" s="213" t="s">
        <v>550</v>
      </c>
      <c r="F756" s="79"/>
      <c r="G756" s="26"/>
      <c r="H756" s="80"/>
      <c r="I756" s="26"/>
      <c r="J756" s="80"/>
      <c r="K756" s="23">
        <f>K757</f>
        <v>96.2</v>
      </c>
      <c r="L756" s="23">
        <f t="shared" si="153"/>
        <v>96.2</v>
      </c>
      <c r="O756" s="20"/>
    </row>
    <row r="757" spans="1:15" ht="25.5" outlineLevel="7" x14ac:dyDescent="0.25">
      <c r="A757" s="218" t="s">
        <v>593</v>
      </c>
      <c r="B757" s="37" t="s">
        <v>17</v>
      </c>
      <c r="C757" s="37" t="s">
        <v>261</v>
      </c>
      <c r="D757" s="214" t="s">
        <v>72</v>
      </c>
      <c r="E757" s="214" t="s">
        <v>269</v>
      </c>
      <c r="F757" s="79"/>
      <c r="G757" s="26"/>
      <c r="H757" s="80"/>
      <c r="I757" s="26"/>
      <c r="J757" s="80"/>
      <c r="K757" s="26">
        <v>96.2</v>
      </c>
      <c r="L757" s="23">
        <f t="shared" si="153"/>
        <v>96.2</v>
      </c>
      <c r="N757" s="20">
        <v>96.2</v>
      </c>
      <c r="O757" s="305">
        <f>L757+N757</f>
        <v>192.4</v>
      </c>
    </row>
    <row r="758" spans="1:15" ht="38.25" outlineLevel="3" x14ac:dyDescent="0.25">
      <c r="A758" s="233" t="s">
        <v>34</v>
      </c>
      <c r="B758" s="36" t="s">
        <v>17</v>
      </c>
      <c r="C758" s="36" t="s">
        <v>261</v>
      </c>
      <c r="D758" s="36" t="s">
        <v>35</v>
      </c>
      <c r="E758" s="36"/>
      <c r="F758" s="79">
        <v>1050</v>
      </c>
      <c r="G758" s="23">
        <f>G759</f>
        <v>0</v>
      </c>
      <c r="H758" s="80">
        <f t="shared" si="155"/>
        <v>1050</v>
      </c>
      <c r="I758" s="23">
        <f>I759</f>
        <v>0</v>
      </c>
      <c r="J758" s="80">
        <f t="shared" si="156"/>
        <v>1050</v>
      </c>
      <c r="K758" s="23">
        <f>K759</f>
        <v>0</v>
      </c>
      <c r="L758" s="23">
        <f t="shared" si="153"/>
        <v>1050</v>
      </c>
      <c r="M758" s="1"/>
      <c r="N758" s="1"/>
      <c r="O758" s="1"/>
    </row>
    <row r="759" spans="1:15" ht="25.5" outlineLevel="4" x14ac:dyDescent="0.25">
      <c r="A759" s="233" t="s">
        <v>36</v>
      </c>
      <c r="B759" s="36" t="s">
        <v>17</v>
      </c>
      <c r="C759" s="36" t="s">
        <v>261</v>
      </c>
      <c r="D759" s="36" t="s">
        <v>37</v>
      </c>
      <c r="E759" s="36"/>
      <c r="F759" s="79">
        <v>1050</v>
      </c>
      <c r="G759" s="23">
        <f>G760</f>
        <v>0</v>
      </c>
      <c r="H759" s="80">
        <f t="shared" si="155"/>
        <v>1050</v>
      </c>
      <c r="I759" s="23">
        <f>I760</f>
        <v>0</v>
      </c>
      <c r="J759" s="80">
        <f t="shared" si="156"/>
        <v>1050</v>
      </c>
      <c r="K759" s="23">
        <f>K760</f>
        <v>0</v>
      </c>
      <c r="L759" s="23">
        <f t="shared" si="153"/>
        <v>1050</v>
      </c>
      <c r="M759" s="1"/>
      <c r="N759" s="1"/>
      <c r="O759" s="1"/>
    </row>
    <row r="760" spans="1:15" outlineLevel="4" x14ac:dyDescent="0.25">
      <c r="A760" s="222" t="s">
        <v>693</v>
      </c>
      <c r="B760" s="38" t="s">
        <v>17</v>
      </c>
      <c r="C760" s="36" t="s">
        <v>261</v>
      </c>
      <c r="D760" s="52" t="s">
        <v>694</v>
      </c>
      <c r="E760" s="36"/>
      <c r="F760" s="79">
        <v>1050</v>
      </c>
      <c r="G760" s="23">
        <f>G761</f>
        <v>0</v>
      </c>
      <c r="H760" s="80">
        <f t="shared" si="155"/>
        <v>1050</v>
      </c>
      <c r="I760" s="23">
        <f>I761</f>
        <v>0</v>
      </c>
      <c r="J760" s="80">
        <f t="shared" si="156"/>
        <v>1050</v>
      </c>
      <c r="K760" s="23">
        <f>K761</f>
        <v>0</v>
      </c>
      <c r="L760" s="23">
        <f t="shared" si="153"/>
        <v>1050</v>
      </c>
      <c r="M760" s="1"/>
      <c r="N760" s="1"/>
      <c r="O760" s="1"/>
    </row>
    <row r="761" spans="1:15" ht="25.5" outlineLevel="6" x14ac:dyDescent="0.25">
      <c r="A761" s="233" t="s">
        <v>277</v>
      </c>
      <c r="B761" s="36" t="s">
        <v>17</v>
      </c>
      <c r="C761" s="36" t="s">
        <v>261</v>
      </c>
      <c r="D761" s="36" t="s">
        <v>278</v>
      </c>
      <c r="E761" s="36"/>
      <c r="F761" s="79">
        <v>1050</v>
      </c>
      <c r="G761" s="23">
        <f>G762</f>
        <v>0</v>
      </c>
      <c r="H761" s="80">
        <f t="shared" si="155"/>
        <v>1050</v>
      </c>
      <c r="I761" s="23">
        <f>I762</f>
        <v>0</v>
      </c>
      <c r="J761" s="80">
        <f t="shared" si="156"/>
        <v>1050</v>
      </c>
      <c r="K761" s="23">
        <f>K762</f>
        <v>0</v>
      </c>
      <c r="L761" s="23">
        <f t="shared" si="153"/>
        <v>1050</v>
      </c>
      <c r="M761" s="1"/>
      <c r="N761" s="1"/>
      <c r="O761" s="1"/>
    </row>
    <row r="762" spans="1:15" ht="25.5" outlineLevel="7" x14ac:dyDescent="0.25">
      <c r="A762" s="234" t="s">
        <v>258</v>
      </c>
      <c r="B762" s="37" t="s">
        <v>17</v>
      </c>
      <c r="C762" s="37" t="s">
        <v>261</v>
      </c>
      <c r="D762" s="37" t="s">
        <v>278</v>
      </c>
      <c r="E762" s="37" t="s">
        <v>259</v>
      </c>
      <c r="F762" s="79">
        <v>1050</v>
      </c>
      <c r="G762" s="26"/>
      <c r="H762" s="80">
        <f t="shared" si="155"/>
        <v>1050</v>
      </c>
      <c r="I762" s="26"/>
      <c r="J762" s="80">
        <f t="shared" si="156"/>
        <v>1050</v>
      </c>
      <c r="K762" s="26"/>
      <c r="L762" s="23">
        <f t="shared" si="153"/>
        <v>1050</v>
      </c>
      <c r="O762" s="305">
        <f>L762+N762</f>
        <v>1050</v>
      </c>
    </row>
    <row r="763" spans="1:15" outlineLevel="2" x14ac:dyDescent="0.25">
      <c r="A763" s="233" t="s">
        <v>279</v>
      </c>
      <c r="B763" s="36" t="s">
        <v>17</v>
      </c>
      <c r="C763" s="36" t="s">
        <v>280</v>
      </c>
      <c r="D763" s="36"/>
      <c r="E763" s="36"/>
      <c r="F763" s="79">
        <v>128.53</v>
      </c>
      <c r="G763" s="23">
        <f>G764</f>
        <v>0</v>
      </c>
      <c r="H763" s="80">
        <f t="shared" si="155"/>
        <v>128.53</v>
      </c>
      <c r="I763" s="23">
        <f>I764</f>
        <v>0</v>
      </c>
      <c r="J763" s="80">
        <f t="shared" si="156"/>
        <v>128.53</v>
      </c>
      <c r="K763" s="23">
        <f>K764</f>
        <v>4</v>
      </c>
      <c r="L763" s="23">
        <f t="shared" ref="L763:L774" si="158">J763+K763</f>
        <v>132.53</v>
      </c>
      <c r="M763" s="1"/>
      <c r="N763" s="1"/>
      <c r="O763" s="1"/>
    </row>
    <row r="764" spans="1:15" ht="38.25" outlineLevel="3" x14ac:dyDescent="0.25">
      <c r="A764" s="233" t="s">
        <v>24</v>
      </c>
      <c r="B764" s="36" t="s">
        <v>17</v>
      </c>
      <c r="C764" s="36" t="s">
        <v>280</v>
      </c>
      <c r="D764" s="36" t="s">
        <v>25</v>
      </c>
      <c r="E764" s="36"/>
      <c r="F764" s="79">
        <v>128.53</v>
      </c>
      <c r="G764" s="23">
        <f>G765</f>
        <v>0</v>
      </c>
      <c r="H764" s="80">
        <f t="shared" si="155"/>
        <v>128.53</v>
      </c>
      <c r="I764" s="23">
        <f>I765</f>
        <v>0</v>
      </c>
      <c r="J764" s="80">
        <f t="shared" si="156"/>
        <v>128.53</v>
      </c>
      <c r="K764" s="23">
        <f>K765</f>
        <v>4</v>
      </c>
      <c r="L764" s="23">
        <f t="shared" si="158"/>
        <v>132.53</v>
      </c>
      <c r="M764" s="1"/>
      <c r="N764" s="1"/>
      <c r="O764" s="1"/>
    </row>
    <row r="765" spans="1:15" outlineLevel="4" x14ac:dyDescent="0.25">
      <c r="A765" s="233" t="s">
        <v>30</v>
      </c>
      <c r="B765" s="36" t="s">
        <v>17</v>
      </c>
      <c r="C765" s="36" t="s">
        <v>280</v>
      </c>
      <c r="D765" s="36" t="s">
        <v>31</v>
      </c>
      <c r="E765" s="36"/>
      <c r="F765" s="79">
        <v>128.53</v>
      </c>
      <c r="G765" s="23">
        <f>G766</f>
        <v>0</v>
      </c>
      <c r="H765" s="80">
        <f t="shared" si="155"/>
        <v>128.53</v>
      </c>
      <c r="I765" s="23">
        <f>I766</f>
        <v>0</v>
      </c>
      <c r="J765" s="80">
        <f t="shared" si="156"/>
        <v>128.53</v>
      </c>
      <c r="K765" s="23">
        <f>K766</f>
        <v>4</v>
      </c>
      <c r="L765" s="23">
        <f t="shared" si="158"/>
        <v>132.53</v>
      </c>
      <c r="M765" s="1"/>
      <c r="N765" s="1"/>
      <c r="O765" s="1"/>
    </row>
    <row r="766" spans="1:15" ht="25.5" outlineLevel="4" x14ac:dyDescent="0.25">
      <c r="A766" s="222" t="s">
        <v>643</v>
      </c>
      <c r="B766" s="38" t="s">
        <v>17</v>
      </c>
      <c r="C766" s="36" t="s">
        <v>280</v>
      </c>
      <c r="D766" s="52" t="s">
        <v>644</v>
      </c>
      <c r="E766" s="36"/>
      <c r="F766" s="79">
        <v>128.53</v>
      </c>
      <c r="G766" s="23">
        <f>G767</f>
        <v>0</v>
      </c>
      <c r="H766" s="80">
        <f t="shared" si="155"/>
        <v>128.53</v>
      </c>
      <c r="I766" s="23">
        <f>I767</f>
        <v>0</v>
      </c>
      <c r="J766" s="80">
        <f t="shared" si="156"/>
        <v>128.53</v>
      </c>
      <c r="K766" s="23">
        <f>K767</f>
        <v>4</v>
      </c>
      <c r="L766" s="23">
        <f t="shared" si="158"/>
        <v>132.53</v>
      </c>
      <c r="M766" s="1"/>
      <c r="N766" s="1"/>
      <c r="O766" s="1"/>
    </row>
    <row r="767" spans="1:15" ht="63.75" outlineLevel="6" x14ac:dyDescent="0.25">
      <c r="A767" s="233" t="s">
        <v>281</v>
      </c>
      <c r="B767" s="36" t="s">
        <v>17</v>
      </c>
      <c r="C767" s="36" t="s">
        <v>280</v>
      </c>
      <c r="D767" s="36" t="s">
        <v>282</v>
      </c>
      <c r="E767" s="36"/>
      <c r="F767" s="79">
        <v>128.53</v>
      </c>
      <c r="G767" s="23">
        <f>G768</f>
        <v>0</v>
      </c>
      <c r="H767" s="80">
        <f t="shared" si="155"/>
        <v>128.53</v>
      </c>
      <c r="I767" s="23">
        <f>I768</f>
        <v>0</v>
      </c>
      <c r="J767" s="80">
        <f t="shared" si="156"/>
        <v>128.53</v>
      </c>
      <c r="K767" s="23">
        <f>K768</f>
        <v>4</v>
      </c>
      <c r="L767" s="23">
        <f t="shared" si="158"/>
        <v>132.53</v>
      </c>
      <c r="M767" s="1"/>
      <c r="N767" s="1"/>
      <c r="O767" s="1"/>
    </row>
    <row r="768" spans="1:15" outlineLevel="7" x14ac:dyDescent="0.25">
      <c r="A768" s="216" t="s">
        <v>548</v>
      </c>
      <c r="B768" s="37" t="s">
        <v>17</v>
      </c>
      <c r="C768" s="37" t="s">
        <v>280</v>
      </c>
      <c r="D768" s="37" t="s">
        <v>282</v>
      </c>
      <c r="E768" s="37" t="s">
        <v>44</v>
      </c>
      <c r="F768" s="79">
        <v>128.53</v>
      </c>
      <c r="G768" s="26"/>
      <c r="H768" s="80">
        <f t="shared" si="155"/>
        <v>128.53</v>
      </c>
      <c r="I768" s="26"/>
      <c r="J768" s="80">
        <f t="shared" si="156"/>
        <v>128.53</v>
      </c>
      <c r="K768" s="161">
        <v>4</v>
      </c>
      <c r="L768" s="23">
        <f t="shared" si="158"/>
        <v>132.53</v>
      </c>
      <c r="M768" s="20" t="s">
        <v>793</v>
      </c>
      <c r="O768" s="305">
        <f>L768+N768</f>
        <v>132.53</v>
      </c>
    </row>
    <row r="769" spans="1:15" outlineLevel="1" x14ac:dyDescent="0.25">
      <c r="A769" s="233" t="s">
        <v>283</v>
      </c>
      <c r="B769" s="36" t="s">
        <v>17</v>
      </c>
      <c r="C769" s="36" t="s">
        <v>284</v>
      </c>
      <c r="D769" s="36"/>
      <c r="E769" s="36"/>
      <c r="F769" s="79">
        <v>15000</v>
      </c>
      <c r="G769" s="23">
        <f>G770</f>
        <v>0</v>
      </c>
      <c r="H769" s="80">
        <f t="shared" si="155"/>
        <v>15000</v>
      </c>
      <c r="I769" s="23">
        <f>I770</f>
        <v>0</v>
      </c>
      <c r="J769" s="80">
        <f t="shared" si="156"/>
        <v>15000</v>
      </c>
      <c r="K769" s="23">
        <f>K770</f>
        <v>0</v>
      </c>
      <c r="L769" s="23">
        <f t="shared" si="158"/>
        <v>15000</v>
      </c>
      <c r="M769" s="1"/>
      <c r="N769" s="1"/>
      <c r="O769" s="1"/>
    </row>
    <row r="770" spans="1:15" outlineLevel="2" x14ac:dyDescent="0.25">
      <c r="A770" s="233" t="s">
        <v>285</v>
      </c>
      <c r="B770" s="36" t="s">
        <v>17</v>
      </c>
      <c r="C770" s="36" t="s">
        <v>286</v>
      </c>
      <c r="D770" s="36"/>
      <c r="E770" s="36"/>
      <c r="F770" s="79">
        <v>15000</v>
      </c>
      <c r="G770" s="23">
        <f>G771</f>
        <v>0</v>
      </c>
      <c r="H770" s="80">
        <f t="shared" si="155"/>
        <v>15000</v>
      </c>
      <c r="I770" s="23">
        <f>I771</f>
        <v>0</v>
      </c>
      <c r="J770" s="80">
        <f t="shared" si="156"/>
        <v>15000</v>
      </c>
      <c r="K770" s="23">
        <f>K771</f>
        <v>0</v>
      </c>
      <c r="L770" s="23">
        <f t="shared" si="158"/>
        <v>15000</v>
      </c>
      <c r="M770" s="1"/>
      <c r="N770" s="1"/>
      <c r="O770" s="1"/>
    </row>
    <row r="771" spans="1:15" ht="25.5" outlineLevel="3" x14ac:dyDescent="0.25">
      <c r="A771" s="233" t="s">
        <v>287</v>
      </c>
      <c r="B771" s="36" t="s">
        <v>17</v>
      </c>
      <c r="C771" s="36" t="s">
        <v>286</v>
      </c>
      <c r="D771" s="36" t="s">
        <v>288</v>
      </c>
      <c r="E771" s="36"/>
      <c r="F771" s="79">
        <v>15000</v>
      </c>
      <c r="G771" s="23">
        <f>G772</f>
        <v>0</v>
      </c>
      <c r="H771" s="80">
        <f t="shared" si="155"/>
        <v>15000</v>
      </c>
      <c r="I771" s="23">
        <f>I772</f>
        <v>0</v>
      </c>
      <c r="J771" s="80">
        <f t="shared" si="156"/>
        <v>15000</v>
      </c>
      <c r="K771" s="23">
        <f>K772</f>
        <v>0</v>
      </c>
      <c r="L771" s="23">
        <f t="shared" si="158"/>
        <v>15000</v>
      </c>
      <c r="M771" s="1"/>
      <c r="N771" s="1"/>
      <c r="O771" s="1"/>
    </row>
    <row r="772" spans="1:15" ht="25.5" outlineLevel="3" x14ac:dyDescent="0.25">
      <c r="A772" s="222" t="s">
        <v>701</v>
      </c>
      <c r="B772" s="38" t="s">
        <v>17</v>
      </c>
      <c r="C772" s="36" t="s">
        <v>286</v>
      </c>
      <c r="D772" s="52" t="s">
        <v>702</v>
      </c>
      <c r="E772" s="36"/>
      <c r="F772" s="79">
        <v>15000</v>
      </c>
      <c r="G772" s="23">
        <f>G773</f>
        <v>0</v>
      </c>
      <c r="H772" s="80">
        <f t="shared" si="155"/>
        <v>15000</v>
      </c>
      <c r="I772" s="23">
        <f>I773</f>
        <v>0</v>
      </c>
      <c r="J772" s="80">
        <f t="shared" si="156"/>
        <v>15000</v>
      </c>
      <c r="K772" s="23">
        <f>K773</f>
        <v>0</v>
      </c>
      <c r="L772" s="23">
        <f t="shared" si="158"/>
        <v>15000</v>
      </c>
      <c r="M772" s="1"/>
      <c r="N772" s="1"/>
      <c r="O772" s="1"/>
    </row>
    <row r="773" spans="1:15" ht="25.5" outlineLevel="6" x14ac:dyDescent="0.25">
      <c r="A773" s="233" t="s">
        <v>289</v>
      </c>
      <c r="B773" s="36" t="s">
        <v>17</v>
      </c>
      <c r="C773" s="36" t="s">
        <v>286</v>
      </c>
      <c r="D773" s="36" t="s">
        <v>290</v>
      </c>
      <c r="E773" s="36"/>
      <c r="F773" s="79">
        <v>15000</v>
      </c>
      <c r="G773" s="23">
        <f>G774</f>
        <v>0</v>
      </c>
      <c r="H773" s="80">
        <f t="shared" si="155"/>
        <v>15000</v>
      </c>
      <c r="I773" s="23">
        <f>I774</f>
        <v>0</v>
      </c>
      <c r="J773" s="80">
        <f t="shared" si="156"/>
        <v>15000</v>
      </c>
      <c r="K773" s="23">
        <f>K774</f>
        <v>0</v>
      </c>
      <c r="L773" s="23">
        <f t="shared" si="158"/>
        <v>15000</v>
      </c>
      <c r="M773" s="1"/>
      <c r="N773" s="1"/>
      <c r="O773" s="1"/>
    </row>
    <row r="774" spans="1:15" outlineLevel="7" x14ac:dyDescent="0.25">
      <c r="A774" s="216" t="s">
        <v>548</v>
      </c>
      <c r="B774" s="37" t="s">
        <v>17</v>
      </c>
      <c r="C774" s="37" t="s">
        <v>286</v>
      </c>
      <c r="D774" s="37" t="s">
        <v>290</v>
      </c>
      <c r="E774" s="37" t="s">
        <v>44</v>
      </c>
      <c r="F774" s="79">
        <v>15000</v>
      </c>
      <c r="G774" s="26"/>
      <c r="H774" s="80">
        <f t="shared" si="155"/>
        <v>15000</v>
      </c>
      <c r="I774" s="26"/>
      <c r="J774" s="80">
        <f t="shared" si="156"/>
        <v>15000</v>
      </c>
      <c r="K774" s="26"/>
      <c r="L774" s="23">
        <f t="shared" si="158"/>
        <v>15000</v>
      </c>
      <c r="O774" s="305">
        <f>L774+N774</f>
        <v>15000</v>
      </c>
    </row>
    <row r="775" spans="1:15" ht="38.25" x14ac:dyDescent="0.25">
      <c r="A775" s="232" t="s">
        <v>534</v>
      </c>
      <c r="B775" s="35" t="s">
        <v>291</v>
      </c>
      <c r="C775" s="35"/>
      <c r="D775" s="35"/>
      <c r="E775" s="35"/>
      <c r="F775" s="77">
        <v>481913.45244000002</v>
      </c>
      <c r="G775" s="78">
        <f>G783+G836+G884+G903+G909</f>
        <v>868385.5</v>
      </c>
      <c r="H775" s="78">
        <f>F775+G775</f>
        <v>1350298.9524400001</v>
      </c>
      <c r="I775" s="78">
        <f>I783+I836+I884+I903+I909</f>
        <v>31848.5</v>
      </c>
      <c r="J775" s="78">
        <f>H775+I775</f>
        <v>1382147.4524400001</v>
      </c>
      <c r="K775" s="78">
        <f>K783+K836+K884+K903+K909+K776</f>
        <v>88464</v>
      </c>
      <c r="L775" s="78">
        <f>J775+K775</f>
        <v>1470611.4524400001</v>
      </c>
      <c r="M775" s="1"/>
      <c r="N775" s="1"/>
      <c r="O775" s="1"/>
    </row>
    <row r="776" spans="1:15" s="107" customFormat="1" x14ac:dyDescent="0.25">
      <c r="A776" s="217" t="s">
        <v>1117</v>
      </c>
      <c r="B776" s="109" t="s">
        <v>291</v>
      </c>
      <c r="C776" s="67" t="s">
        <v>3</v>
      </c>
      <c r="D776" s="108"/>
      <c r="E776" s="108"/>
      <c r="F776" s="79"/>
      <c r="G776" s="23"/>
      <c r="H776" s="23"/>
      <c r="I776" s="23"/>
      <c r="J776" s="23"/>
      <c r="K776" s="23">
        <f t="shared" ref="K776:K781" si="159">K777</f>
        <v>15000</v>
      </c>
      <c r="L776" s="23">
        <f t="shared" ref="L776:L782" si="160">J776+K776</f>
        <v>15000</v>
      </c>
    </row>
    <row r="777" spans="1:15" s="107" customFormat="1" x14ac:dyDescent="0.25">
      <c r="A777" s="217" t="s">
        <v>1118</v>
      </c>
      <c r="B777" s="109" t="s">
        <v>291</v>
      </c>
      <c r="C777" s="67" t="s">
        <v>76</v>
      </c>
      <c r="D777" s="108"/>
      <c r="E777" s="108"/>
      <c r="F777" s="79"/>
      <c r="G777" s="23"/>
      <c r="H777" s="23"/>
      <c r="I777" s="23"/>
      <c r="J777" s="23"/>
      <c r="K777" s="23">
        <f t="shared" si="159"/>
        <v>15000</v>
      </c>
      <c r="L777" s="23">
        <f t="shared" si="160"/>
        <v>15000</v>
      </c>
    </row>
    <row r="778" spans="1:15" s="107" customFormat="1" ht="25.5" x14ac:dyDescent="0.25">
      <c r="A778" s="217" t="s">
        <v>1112</v>
      </c>
      <c r="B778" s="109" t="s">
        <v>291</v>
      </c>
      <c r="C778" s="67" t="s">
        <v>76</v>
      </c>
      <c r="D778" s="213" t="s">
        <v>35</v>
      </c>
      <c r="E778" s="108"/>
      <c r="F778" s="79"/>
      <c r="G778" s="23"/>
      <c r="H778" s="23"/>
      <c r="I778" s="23"/>
      <c r="J778" s="23"/>
      <c r="K778" s="23">
        <f t="shared" si="159"/>
        <v>15000</v>
      </c>
      <c r="L778" s="23">
        <f t="shared" si="160"/>
        <v>15000</v>
      </c>
    </row>
    <row r="779" spans="1:15" s="107" customFormat="1" ht="25.5" x14ac:dyDescent="0.25">
      <c r="A779" s="217" t="s">
        <v>1113</v>
      </c>
      <c r="B779" s="109" t="s">
        <v>291</v>
      </c>
      <c r="C779" s="67" t="s">
        <v>76</v>
      </c>
      <c r="D779" s="213" t="s">
        <v>37</v>
      </c>
      <c r="E779" s="108"/>
      <c r="F779" s="79"/>
      <c r="G779" s="23"/>
      <c r="H779" s="23"/>
      <c r="I779" s="23"/>
      <c r="J779" s="23"/>
      <c r="K779" s="23">
        <f t="shared" si="159"/>
        <v>15000</v>
      </c>
      <c r="L779" s="23">
        <f t="shared" si="160"/>
        <v>15000</v>
      </c>
    </row>
    <row r="780" spans="1:15" s="107" customFormat="1" x14ac:dyDescent="0.25">
      <c r="A780" s="217" t="s">
        <v>645</v>
      </c>
      <c r="B780" s="109" t="s">
        <v>291</v>
      </c>
      <c r="C780" s="67" t="s">
        <v>76</v>
      </c>
      <c r="D780" s="213" t="s">
        <v>646</v>
      </c>
      <c r="E780" s="215" t="s">
        <v>550</v>
      </c>
      <c r="F780" s="79"/>
      <c r="G780" s="23"/>
      <c r="H780" s="23"/>
      <c r="I780" s="23"/>
      <c r="J780" s="23"/>
      <c r="K780" s="23">
        <f t="shared" si="159"/>
        <v>15000</v>
      </c>
      <c r="L780" s="23">
        <f t="shared" si="160"/>
        <v>15000</v>
      </c>
    </row>
    <row r="781" spans="1:15" s="107" customFormat="1" ht="38.25" x14ac:dyDescent="0.25">
      <c r="A781" s="217" t="s">
        <v>1120</v>
      </c>
      <c r="B781" s="109" t="s">
        <v>291</v>
      </c>
      <c r="C781" s="67" t="s">
        <v>76</v>
      </c>
      <c r="D781" s="213" t="s">
        <v>1119</v>
      </c>
      <c r="E781" s="215" t="s">
        <v>550</v>
      </c>
      <c r="F781" s="79"/>
      <c r="G781" s="23"/>
      <c r="H781" s="23"/>
      <c r="I781" s="23"/>
      <c r="J781" s="23"/>
      <c r="K781" s="23">
        <f t="shared" si="159"/>
        <v>15000</v>
      </c>
      <c r="L781" s="23">
        <f t="shared" si="160"/>
        <v>15000</v>
      </c>
    </row>
    <row r="782" spans="1:15" s="107" customFormat="1" x14ac:dyDescent="0.25">
      <c r="A782" s="218" t="s">
        <v>548</v>
      </c>
      <c r="B782" s="21" t="s">
        <v>291</v>
      </c>
      <c r="C782" s="68" t="s">
        <v>76</v>
      </c>
      <c r="D782" s="214" t="s">
        <v>1119</v>
      </c>
      <c r="E782" s="212" t="s">
        <v>44</v>
      </c>
      <c r="F782" s="79"/>
      <c r="G782" s="23"/>
      <c r="H782" s="23"/>
      <c r="I782" s="23"/>
      <c r="J782" s="23"/>
      <c r="K782" s="26">
        <v>15000</v>
      </c>
      <c r="L782" s="23">
        <f t="shared" si="160"/>
        <v>15000</v>
      </c>
      <c r="N782" s="107">
        <v>15000</v>
      </c>
      <c r="O782" s="305">
        <f>L782+N782</f>
        <v>30000</v>
      </c>
    </row>
    <row r="783" spans="1:15" outlineLevel="1" x14ac:dyDescent="0.25">
      <c r="A783" s="233" t="s">
        <v>138</v>
      </c>
      <c r="B783" s="36" t="s">
        <v>291</v>
      </c>
      <c r="C783" s="36" t="s">
        <v>139</v>
      </c>
      <c r="D783" s="36"/>
      <c r="E783" s="36"/>
      <c r="F783" s="79">
        <v>442560.67499999999</v>
      </c>
      <c r="G783" s="23">
        <f>G784+G803</f>
        <v>778.69999999999982</v>
      </c>
      <c r="H783" s="80">
        <f t="shared" ref="H783:H910" si="161">F783+G783</f>
        <v>443339.375</v>
      </c>
      <c r="I783" s="23">
        <f>I784+I803</f>
        <v>0</v>
      </c>
      <c r="J783" s="80">
        <f t="shared" ref="J783:J854" si="162">H783+I783</f>
        <v>443339.375</v>
      </c>
      <c r="K783" s="23">
        <f>K784+K803</f>
        <v>46696.9</v>
      </c>
      <c r="L783" s="23">
        <f t="shared" ref="L783:L807" si="163">J783+K783</f>
        <v>490036.27500000002</v>
      </c>
      <c r="M783" s="1"/>
      <c r="N783" s="1"/>
      <c r="O783" s="1"/>
    </row>
    <row r="784" spans="1:15" outlineLevel="2" x14ac:dyDescent="0.25">
      <c r="A784" s="233" t="s">
        <v>146</v>
      </c>
      <c r="B784" s="36" t="s">
        <v>291</v>
      </c>
      <c r="C784" s="36" t="s">
        <v>147</v>
      </c>
      <c r="D784" s="36"/>
      <c r="E784" s="36"/>
      <c r="F784" s="79">
        <v>416911.1</v>
      </c>
      <c r="G784" s="23">
        <f>G785</f>
        <v>778.69999999999982</v>
      </c>
      <c r="H784" s="80">
        <f t="shared" si="161"/>
        <v>417689.8</v>
      </c>
      <c r="I784" s="23">
        <f>I785</f>
        <v>0</v>
      </c>
      <c r="J784" s="80">
        <f t="shared" si="162"/>
        <v>417689.8</v>
      </c>
      <c r="K784" s="23">
        <f>K785</f>
        <v>46506.9</v>
      </c>
      <c r="L784" s="23">
        <f t="shared" si="163"/>
        <v>464196.7</v>
      </c>
      <c r="M784" s="1"/>
      <c r="N784" s="1"/>
      <c r="O784" s="1"/>
    </row>
    <row r="785" spans="1:15" ht="25.5" outlineLevel="3" x14ac:dyDescent="0.25">
      <c r="A785" s="233" t="s">
        <v>77</v>
      </c>
      <c r="B785" s="36" t="s">
        <v>291</v>
      </c>
      <c r="C785" s="36" t="s">
        <v>147</v>
      </c>
      <c r="D785" s="36" t="s">
        <v>78</v>
      </c>
      <c r="E785" s="36"/>
      <c r="F785" s="79">
        <v>416911.1</v>
      </c>
      <c r="G785" s="23">
        <f>G786</f>
        <v>778.69999999999982</v>
      </c>
      <c r="H785" s="80">
        <f t="shared" si="161"/>
        <v>417689.8</v>
      </c>
      <c r="I785" s="23">
        <f>I786</f>
        <v>0</v>
      </c>
      <c r="J785" s="80">
        <f t="shared" si="162"/>
        <v>417689.8</v>
      </c>
      <c r="K785" s="23">
        <f>K786</f>
        <v>46506.9</v>
      </c>
      <c r="L785" s="23">
        <f t="shared" si="163"/>
        <v>464196.7</v>
      </c>
      <c r="M785" s="1"/>
      <c r="N785" s="1"/>
      <c r="O785" s="1"/>
    </row>
    <row r="786" spans="1:15" ht="25.5" outlineLevel="4" x14ac:dyDescent="0.25">
      <c r="A786" s="233" t="s">
        <v>148</v>
      </c>
      <c r="B786" s="36" t="s">
        <v>291</v>
      </c>
      <c r="C786" s="36" t="s">
        <v>147</v>
      </c>
      <c r="D786" s="36" t="s">
        <v>149</v>
      </c>
      <c r="E786" s="36"/>
      <c r="F786" s="79">
        <v>416911.1</v>
      </c>
      <c r="G786" s="23">
        <f>G787+G798+G800</f>
        <v>778.69999999999982</v>
      </c>
      <c r="H786" s="80">
        <f t="shared" si="161"/>
        <v>417689.8</v>
      </c>
      <c r="I786" s="23">
        <f>I787+I798+I800</f>
        <v>0</v>
      </c>
      <c r="J786" s="80">
        <f t="shared" si="162"/>
        <v>417689.8</v>
      </c>
      <c r="K786" s="23">
        <f>K787+K798+K800</f>
        <v>46506.9</v>
      </c>
      <c r="L786" s="23">
        <f t="shared" si="163"/>
        <v>464196.7</v>
      </c>
      <c r="M786" s="1"/>
      <c r="N786" s="1"/>
      <c r="O786" s="1"/>
    </row>
    <row r="787" spans="1:15" ht="25.5" outlineLevel="4" x14ac:dyDescent="0.25">
      <c r="A787" s="222" t="s">
        <v>667</v>
      </c>
      <c r="B787" s="38" t="s">
        <v>291</v>
      </c>
      <c r="C787" s="36" t="s">
        <v>147</v>
      </c>
      <c r="D787" s="52" t="s">
        <v>668</v>
      </c>
      <c r="E787" s="36"/>
      <c r="F787" s="79">
        <v>196911.1</v>
      </c>
      <c r="G787" s="23">
        <f>G788+G790+G792+G794+G796</f>
        <v>-1440.3000000000002</v>
      </c>
      <c r="H787" s="80">
        <f t="shared" si="161"/>
        <v>195470.80000000002</v>
      </c>
      <c r="I787" s="23">
        <f>I788+I790+I792+I794+I796</f>
        <v>0</v>
      </c>
      <c r="J787" s="80">
        <f t="shared" si="162"/>
        <v>195470.80000000002</v>
      </c>
      <c r="K787" s="23">
        <f>K788+K790+K792+K794+K796</f>
        <v>26506.9</v>
      </c>
      <c r="L787" s="23">
        <f t="shared" si="163"/>
        <v>221977.7</v>
      </c>
      <c r="M787" s="1"/>
      <c r="N787" s="1"/>
      <c r="O787" s="1"/>
    </row>
    <row r="788" spans="1:15" ht="25.5" outlineLevel="6" x14ac:dyDescent="0.25">
      <c r="A788" s="233" t="s">
        <v>292</v>
      </c>
      <c r="B788" s="36" t="s">
        <v>291</v>
      </c>
      <c r="C788" s="36" t="s">
        <v>147</v>
      </c>
      <c r="D788" s="36" t="s">
        <v>293</v>
      </c>
      <c r="E788" s="36"/>
      <c r="F788" s="79">
        <v>24974.5</v>
      </c>
      <c r="G788" s="23">
        <f>G789</f>
        <v>-1356.9</v>
      </c>
      <c r="H788" s="80">
        <f t="shared" si="161"/>
        <v>23617.599999999999</v>
      </c>
      <c r="I788" s="23">
        <f>I789</f>
        <v>0</v>
      </c>
      <c r="J788" s="80">
        <f t="shared" si="162"/>
        <v>23617.599999999999</v>
      </c>
      <c r="K788" s="23">
        <f>K789</f>
        <v>0</v>
      </c>
      <c r="L788" s="23">
        <f t="shared" si="163"/>
        <v>23617.599999999999</v>
      </c>
      <c r="M788" s="1"/>
      <c r="N788" s="1"/>
      <c r="O788" s="1"/>
    </row>
    <row r="789" spans="1:15" outlineLevel="7" x14ac:dyDescent="0.25">
      <c r="A789" s="216" t="s">
        <v>548</v>
      </c>
      <c r="B789" s="37" t="s">
        <v>291</v>
      </c>
      <c r="C789" s="37" t="s">
        <v>147</v>
      </c>
      <c r="D789" s="37" t="s">
        <v>293</v>
      </c>
      <c r="E789" s="37" t="s">
        <v>44</v>
      </c>
      <c r="F789" s="79">
        <v>24974.5</v>
      </c>
      <c r="G789" s="25">
        <f>-1356.9</f>
        <v>-1356.9</v>
      </c>
      <c r="H789" s="80">
        <f t="shared" si="161"/>
        <v>23617.599999999999</v>
      </c>
      <c r="I789" s="26"/>
      <c r="J789" s="80">
        <f t="shared" si="162"/>
        <v>23617.599999999999</v>
      </c>
      <c r="K789" s="26"/>
      <c r="L789" s="23">
        <f t="shared" si="163"/>
        <v>23617.599999999999</v>
      </c>
      <c r="O789" s="305">
        <f>L789+N789</f>
        <v>23617.599999999999</v>
      </c>
    </row>
    <row r="790" spans="1:15" ht="25.5" outlineLevel="6" x14ac:dyDescent="0.25">
      <c r="A790" s="233" t="s">
        <v>294</v>
      </c>
      <c r="B790" s="36" t="s">
        <v>291</v>
      </c>
      <c r="C790" s="36" t="s">
        <v>147</v>
      </c>
      <c r="D790" s="36" t="s">
        <v>295</v>
      </c>
      <c r="E790" s="36"/>
      <c r="F790" s="79">
        <v>156896.6</v>
      </c>
      <c r="G790" s="23">
        <f>G791</f>
        <v>0</v>
      </c>
      <c r="H790" s="80">
        <f t="shared" si="161"/>
        <v>156896.6</v>
      </c>
      <c r="I790" s="23">
        <f>I791</f>
        <v>0</v>
      </c>
      <c r="J790" s="80">
        <f t="shared" si="162"/>
        <v>156896.6</v>
      </c>
      <c r="K790" s="23">
        <f>K791</f>
        <v>0</v>
      </c>
      <c r="L790" s="23">
        <f t="shared" si="163"/>
        <v>156896.6</v>
      </c>
      <c r="M790" s="1"/>
      <c r="N790" s="1"/>
      <c r="O790" s="1"/>
    </row>
    <row r="791" spans="1:15" outlineLevel="7" x14ac:dyDescent="0.25">
      <c r="A791" s="216" t="s">
        <v>548</v>
      </c>
      <c r="B791" s="37" t="s">
        <v>291</v>
      </c>
      <c r="C791" s="37" t="s">
        <v>147</v>
      </c>
      <c r="D791" s="37" t="s">
        <v>295</v>
      </c>
      <c r="E791" s="37" t="s">
        <v>44</v>
      </c>
      <c r="F791" s="79">
        <v>156896.6</v>
      </c>
      <c r="G791" s="26"/>
      <c r="H791" s="80">
        <f t="shared" si="161"/>
        <v>156896.6</v>
      </c>
      <c r="I791" s="26"/>
      <c r="J791" s="80">
        <f t="shared" si="162"/>
        <v>156896.6</v>
      </c>
      <c r="K791" s="26"/>
      <c r="L791" s="23">
        <f t="shared" si="163"/>
        <v>156896.6</v>
      </c>
      <c r="O791" s="305">
        <f>L791+N791</f>
        <v>156896.6</v>
      </c>
    </row>
    <row r="792" spans="1:15" ht="25.5" outlineLevel="6" x14ac:dyDescent="0.25">
      <c r="A792" s="233" t="s">
        <v>152</v>
      </c>
      <c r="B792" s="36" t="s">
        <v>291</v>
      </c>
      <c r="C792" s="36" t="s">
        <v>147</v>
      </c>
      <c r="D792" s="36" t="s">
        <v>153</v>
      </c>
      <c r="E792" s="36"/>
      <c r="F792" s="79">
        <v>13202.918180000001</v>
      </c>
      <c r="G792" s="23">
        <f>G793</f>
        <v>-69.7</v>
      </c>
      <c r="H792" s="80">
        <f t="shared" si="161"/>
        <v>13133.21818</v>
      </c>
      <c r="I792" s="23">
        <f>I793</f>
        <v>0</v>
      </c>
      <c r="J792" s="80">
        <f t="shared" si="162"/>
        <v>13133.21818</v>
      </c>
      <c r="K792" s="23">
        <f>K793</f>
        <v>26500</v>
      </c>
      <c r="L792" s="23">
        <f t="shared" si="163"/>
        <v>39633.218179999996</v>
      </c>
      <c r="M792" s="1"/>
      <c r="N792" s="1"/>
      <c r="O792" s="1"/>
    </row>
    <row r="793" spans="1:15" outlineLevel="7" x14ac:dyDescent="0.25">
      <c r="A793" s="216" t="s">
        <v>548</v>
      </c>
      <c r="B793" s="37" t="s">
        <v>291</v>
      </c>
      <c r="C793" s="37" t="s">
        <v>147</v>
      </c>
      <c r="D793" s="37" t="s">
        <v>153</v>
      </c>
      <c r="E793" s="37" t="s">
        <v>44</v>
      </c>
      <c r="F793" s="79">
        <v>13202.918180000001</v>
      </c>
      <c r="G793" s="82">
        <v>-69.7</v>
      </c>
      <c r="H793" s="80">
        <f t="shared" si="161"/>
        <v>13133.21818</v>
      </c>
      <c r="I793" s="26"/>
      <c r="J793" s="80">
        <f t="shared" si="162"/>
        <v>13133.21818</v>
      </c>
      <c r="K793" s="82">
        <f>13000+13500</f>
        <v>26500</v>
      </c>
      <c r="L793" s="23">
        <f t="shared" si="163"/>
        <v>39633.218179999996</v>
      </c>
      <c r="M793" s="158" t="s">
        <v>853</v>
      </c>
      <c r="N793" s="123">
        <f>26500-13000</f>
        <v>13500</v>
      </c>
      <c r="O793" s="305">
        <f>L793+N793</f>
        <v>53133.218179999996</v>
      </c>
    </row>
    <row r="794" spans="1:15" ht="63.75" outlineLevel="6" x14ac:dyDescent="0.25">
      <c r="A794" s="233" t="s">
        <v>296</v>
      </c>
      <c r="B794" s="36" t="s">
        <v>291</v>
      </c>
      <c r="C794" s="36" t="s">
        <v>147</v>
      </c>
      <c r="D794" s="36" t="s">
        <v>297</v>
      </c>
      <c r="E794" s="36"/>
      <c r="F794" s="79">
        <v>252.26768000000001</v>
      </c>
      <c r="G794" s="23">
        <f>G795</f>
        <v>-13.7</v>
      </c>
      <c r="H794" s="80">
        <f t="shared" si="161"/>
        <v>238.56768000000002</v>
      </c>
      <c r="I794" s="23">
        <f>I795</f>
        <v>0</v>
      </c>
      <c r="J794" s="80">
        <f t="shared" si="162"/>
        <v>238.56768000000002</v>
      </c>
      <c r="K794" s="23">
        <f>K795</f>
        <v>6.9</v>
      </c>
      <c r="L794" s="23">
        <f t="shared" si="163"/>
        <v>245.46768000000003</v>
      </c>
      <c r="M794" s="1"/>
      <c r="N794" s="1"/>
      <c r="O794" s="1"/>
    </row>
    <row r="795" spans="1:15" outlineLevel="7" x14ac:dyDescent="0.25">
      <c r="A795" s="216" t="s">
        <v>548</v>
      </c>
      <c r="B795" s="37" t="s">
        <v>291</v>
      </c>
      <c r="C795" s="37" t="s">
        <v>147</v>
      </c>
      <c r="D795" s="37" t="s">
        <v>297</v>
      </c>
      <c r="E795" s="37" t="s">
        <v>44</v>
      </c>
      <c r="F795" s="79">
        <v>252.26768000000001</v>
      </c>
      <c r="G795" s="82">
        <v>-13.7</v>
      </c>
      <c r="H795" s="80">
        <f t="shared" si="161"/>
        <v>238.56768000000002</v>
      </c>
      <c r="I795" s="26"/>
      <c r="J795" s="80">
        <f t="shared" si="162"/>
        <v>238.56768000000002</v>
      </c>
      <c r="K795" s="26">
        <v>6.9</v>
      </c>
      <c r="L795" s="23">
        <f t="shared" si="163"/>
        <v>245.46768000000003</v>
      </c>
      <c r="N795" s="20">
        <v>6.9</v>
      </c>
      <c r="O795" s="305">
        <f>L795+N795</f>
        <v>252.36768000000004</v>
      </c>
    </row>
    <row r="796" spans="1:15" ht="38.25" outlineLevel="6" x14ac:dyDescent="0.25">
      <c r="A796" s="233" t="s">
        <v>298</v>
      </c>
      <c r="B796" s="36" t="s">
        <v>291</v>
      </c>
      <c r="C796" s="36" t="s">
        <v>147</v>
      </c>
      <c r="D796" s="36" t="s">
        <v>299</v>
      </c>
      <c r="E796" s="36"/>
      <c r="F796" s="79">
        <v>1584.81414</v>
      </c>
      <c r="G796" s="23">
        <f>G797</f>
        <v>0</v>
      </c>
      <c r="H796" s="80">
        <f t="shared" si="161"/>
        <v>1584.81414</v>
      </c>
      <c r="I796" s="23">
        <f>I797</f>
        <v>0</v>
      </c>
      <c r="J796" s="80">
        <f t="shared" si="162"/>
        <v>1584.81414</v>
      </c>
      <c r="K796" s="23">
        <f>K797</f>
        <v>0</v>
      </c>
      <c r="L796" s="23">
        <f t="shared" si="163"/>
        <v>1584.81414</v>
      </c>
      <c r="M796" s="1"/>
      <c r="N796" s="1"/>
      <c r="O796" s="1"/>
    </row>
    <row r="797" spans="1:15" outlineLevel="7" x14ac:dyDescent="0.25">
      <c r="A797" s="216" t="s">
        <v>548</v>
      </c>
      <c r="B797" s="37" t="s">
        <v>291</v>
      </c>
      <c r="C797" s="37" t="s">
        <v>147</v>
      </c>
      <c r="D797" s="37" t="s">
        <v>299</v>
      </c>
      <c r="E797" s="37" t="s">
        <v>44</v>
      </c>
      <c r="F797" s="79">
        <v>1584.81414</v>
      </c>
      <c r="G797" s="26"/>
      <c r="H797" s="80">
        <f t="shared" si="161"/>
        <v>1584.81414</v>
      </c>
      <c r="I797" s="26"/>
      <c r="J797" s="80">
        <f t="shared" si="162"/>
        <v>1584.81414</v>
      </c>
      <c r="K797" s="26"/>
      <c r="L797" s="23">
        <f t="shared" si="163"/>
        <v>1584.81414</v>
      </c>
      <c r="O797" s="305">
        <f>L797+N797</f>
        <v>1584.81414</v>
      </c>
    </row>
    <row r="798" spans="1:15" ht="76.5" outlineLevel="7" x14ac:dyDescent="0.25">
      <c r="A798" s="233" t="s">
        <v>618</v>
      </c>
      <c r="B798" s="36" t="s">
        <v>291</v>
      </c>
      <c r="C798" s="36" t="s">
        <v>147</v>
      </c>
      <c r="D798" s="36" t="s">
        <v>617</v>
      </c>
      <c r="E798" s="36"/>
      <c r="F798" s="79">
        <v>0</v>
      </c>
      <c r="G798" s="23">
        <f>G799</f>
        <v>2219</v>
      </c>
      <c r="H798" s="80">
        <f t="shared" si="161"/>
        <v>2219</v>
      </c>
      <c r="I798" s="23">
        <f>I799</f>
        <v>0</v>
      </c>
      <c r="J798" s="80">
        <f t="shared" si="162"/>
        <v>2219</v>
      </c>
      <c r="K798" s="23">
        <f>K799</f>
        <v>20000</v>
      </c>
      <c r="L798" s="23">
        <f t="shared" si="163"/>
        <v>22219</v>
      </c>
      <c r="M798" s="1"/>
      <c r="N798" s="1"/>
      <c r="O798" s="1"/>
    </row>
    <row r="799" spans="1:15" outlineLevel="7" x14ac:dyDescent="0.25">
      <c r="A799" s="216" t="s">
        <v>548</v>
      </c>
      <c r="B799" s="37" t="s">
        <v>291</v>
      </c>
      <c r="C799" s="37" t="s">
        <v>147</v>
      </c>
      <c r="D799" s="37" t="s">
        <v>617</v>
      </c>
      <c r="E799" s="37" t="s">
        <v>44</v>
      </c>
      <c r="F799" s="79"/>
      <c r="G799" s="25">
        <v>2219</v>
      </c>
      <c r="H799" s="80">
        <f t="shared" si="161"/>
        <v>2219</v>
      </c>
      <c r="I799" s="26"/>
      <c r="J799" s="80">
        <f t="shared" si="162"/>
        <v>2219</v>
      </c>
      <c r="K799" s="124">
        <v>20000</v>
      </c>
      <c r="L799" s="23">
        <f t="shared" si="163"/>
        <v>22219</v>
      </c>
      <c r="O799" s="305">
        <f>L799+N799</f>
        <v>22219</v>
      </c>
    </row>
    <row r="800" spans="1:15" ht="25.5" outlineLevel="5" x14ac:dyDescent="0.25">
      <c r="A800" s="233" t="s">
        <v>539</v>
      </c>
      <c r="B800" s="36" t="s">
        <v>291</v>
      </c>
      <c r="C800" s="36" t="s">
        <v>147</v>
      </c>
      <c r="D800" s="36" t="s">
        <v>300</v>
      </c>
      <c r="E800" s="36"/>
      <c r="F800" s="79">
        <v>220000</v>
      </c>
      <c r="G800" s="23">
        <f>G801</f>
        <v>0</v>
      </c>
      <c r="H800" s="80">
        <f t="shared" si="161"/>
        <v>220000</v>
      </c>
      <c r="I800" s="23">
        <f>I801</f>
        <v>0</v>
      </c>
      <c r="J800" s="80">
        <f t="shared" si="162"/>
        <v>220000</v>
      </c>
      <c r="K800" s="23">
        <f>K801</f>
        <v>0</v>
      </c>
      <c r="L800" s="23">
        <f t="shared" si="163"/>
        <v>220000</v>
      </c>
      <c r="M800" s="1"/>
      <c r="N800" s="1"/>
      <c r="O800" s="1"/>
    </row>
    <row r="801" spans="1:15" ht="38.25" outlineLevel="6" x14ac:dyDescent="0.25">
      <c r="A801" s="233" t="s">
        <v>301</v>
      </c>
      <c r="B801" s="36" t="s">
        <v>291</v>
      </c>
      <c r="C801" s="36" t="s">
        <v>147</v>
      </c>
      <c r="D801" s="36" t="s">
        <v>302</v>
      </c>
      <c r="E801" s="36"/>
      <c r="F801" s="79">
        <v>220000</v>
      </c>
      <c r="G801" s="23">
        <f>G802</f>
        <v>0</v>
      </c>
      <c r="H801" s="80">
        <f t="shared" si="161"/>
        <v>220000</v>
      </c>
      <c r="I801" s="23">
        <f>I802</f>
        <v>0</v>
      </c>
      <c r="J801" s="80">
        <f t="shared" si="162"/>
        <v>220000</v>
      </c>
      <c r="K801" s="23">
        <f>K802</f>
        <v>0</v>
      </c>
      <c r="L801" s="23">
        <f t="shared" si="163"/>
        <v>220000</v>
      </c>
      <c r="M801" s="1"/>
      <c r="N801" s="1"/>
      <c r="O801" s="1"/>
    </row>
    <row r="802" spans="1:15" outlineLevel="7" x14ac:dyDescent="0.25">
      <c r="A802" s="216" t="s">
        <v>548</v>
      </c>
      <c r="B802" s="37" t="s">
        <v>291</v>
      </c>
      <c r="C802" s="37" t="s">
        <v>147</v>
      </c>
      <c r="D802" s="37" t="s">
        <v>302</v>
      </c>
      <c r="E802" s="37" t="s">
        <v>44</v>
      </c>
      <c r="F802" s="79">
        <v>220000</v>
      </c>
      <c r="G802" s="26"/>
      <c r="H802" s="80">
        <f t="shared" si="161"/>
        <v>220000</v>
      </c>
      <c r="I802" s="26"/>
      <c r="J802" s="80">
        <f t="shared" si="162"/>
        <v>220000</v>
      </c>
      <c r="K802" s="26"/>
      <c r="L802" s="23">
        <f t="shared" si="163"/>
        <v>220000</v>
      </c>
      <c r="O802" s="305">
        <f>L802+N802</f>
        <v>220000</v>
      </c>
    </row>
    <row r="803" spans="1:15" outlineLevel="2" x14ac:dyDescent="0.25">
      <c r="A803" s="233" t="s">
        <v>156</v>
      </c>
      <c r="B803" s="36" t="s">
        <v>291</v>
      </c>
      <c r="C803" s="36" t="s">
        <v>157</v>
      </c>
      <c r="D803" s="36"/>
      <c r="E803" s="36"/>
      <c r="F803" s="79">
        <v>25649.575000000001</v>
      </c>
      <c r="G803" s="23">
        <f>G804</f>
        <v>0</v>
      </c>
      <c r="H803" s="80">
        <f t="shared" si="161"/>
        <v>25649.575000000001</v>
      </c>
      <c r="I803" s="23">
        <f>I804</f>
        <v>0</v>
      </c>
      <c r="J803" s="80">
        <f t="shared" si="162"/>
        <v>25649.575000000001</v>
      </c>
      <c r="K803" s="23">
        <f>K804</f>
        <v>190</v>
      </c>
      <c r="L803" s="23">
        <f t="shared" si="163"/>
        <v>25839.575000000001</v>
      </c>
      <c r="M803" s="1"/>
      <c r="N803" s="1"/>
      <c r="O803" s="1"/>
    </row>
    <row r="804" spans="1:15" ht="25.5" outlineLevel="3" x14ac:dyDescent="0.25">
      <c r="A804" s="233" t="s">
        <v>77</v>
      </c>
      <c r="B804" s="36" t="s">
        <v>291</v>
      </c>
      <c r="C804" s="36" t="s">
        <v>157</v>
      </c>
      <c r="D804" s="36" t="s">
        <v>78</v>
      </c>
      <c r="E804" s="36"/>
      <c r="F804" s="79">
        <v>25649.575000000001</v>
      </c>
      <c r="G804" s="23">
        <f>G805+G832</f>
        <v>0</v>
      </c>
      <c r="H804" s="80">
        <f t="shared" si="161"/>
        <v>25649.575000000001</v>
      </c>
      <c r="I804" s="23">
        <f>I805+I832</f>
        <v>0</v>
      </c>
      <c r="J804" s="80">
        <f t="shared" si="162"/>
        <v>25649.575000000001</v>
      </c>
      <c r="K804" s="23">
        <f>K805+K832</f>
        <v>190</v>
      </c>
      <c r="L804" s="23">
        <f t="shared" si="163"/>
        <v>25839.575000000001</v>
      </c>
      <c r="M804" s="1"/>
      <c r="N804" s="1"/>
      <c r="O804" s="1"/>
    </row>
    <row r="805" spans="1:15" ht="25.5" outlineLevel="4" x14ac:dyDescent="0.25">
      <c r="A805" s="233" t="s">
        <v>79</v>
      </c>
      <c r="B805" s="36" t="s">
        <v>291</v>
      </c>
      <c r="C805" s="36" t="s">
        <v>157</v>
      </c>
      <c r="D805" s="36" t="s">
        <v>80</v>
      </c>
      <c r="E805" s="36"/>
      <c r="F805" s="79">
        <v>25649.575000000001</v>
      </c>
      <c r="G805" s="23">
        <f>G806+G819+G824</f>
        <v>0</v>
      </c>
      <c r="H805" s="80">
        <f t="shared" si="161"/>
        <v>25649.575000000001</v>
      </c>
      <c r="I805" s="23">
        <f>I806+I819+I824</f>
        <v>0</v>
      </c>
      <c r="J805" s="80">
        <f t="shared" si="162"/>
        <v>25649.575000000001</v>
      </c>
      <c r="K805" s="23">
        <f>K806+K819+K824</f>
        <v>190</v>
      </c>
      <c r="L805" s="23">
        <f t="shared" si="163"/>
        <v>25839.575000000001</v>
      </c>
      <c r="M805" s="1"/>
      <c r="N805" s="1"/>
      <c r="O805" s="1"/>
    </row>
    <row r="806" spans="1:15" ht="25.5" outlineLevel="4" x14ac:dyDescent="0.25">
      <c r="A806" s="222" t="s">
        <v>703</v>
      </c>
      <c r="B806" s="38" t="s">
        <v>291</v>
      </c>
      <c r="C806" s="36" t="s">
        <v>157</v>
      </c>
      <c r="D806" s="52" t="s">
        <v>704</v>
      </c>
      <c r="E806" s="36"/>
      <c r="F806" s="79">
        <v>10389.6</v>
      </c>
      <c r="G806" s="23">
        <f>G810+G817</f>
        <v>0</v>
      </c>
      <c r="H806" s="80">
        <f t="shared" si="161"/>
        <v>10389.6</v>
      </c>
      <c r="I806" s="23">
        <f>I810+I817</f>
        <v>0</v>
      </c>
      <c r="J806" s="80">
        <f t="shared" si="162"/>
        <v>10389.6</v>
      </c>
      <c r="K806" s="23">
        <f>K810+K817+K807</f>
        <v>159.69999999999999</v>
      </c>
      <c r="L806" s="23">
        <f t="shared" si="163"/>
        <v>10549.300000000001</v>
      </c>
      <c r="M806" s="1"/>
      <c r="N806" s="1"/>
      <c r="O806" s="1"/>
    </row>
    <row r="807" spans="1:15" outlineLevel="4" x14ac:dyDescent="0.25">
      <c r="A807" s="241" t="s">
        <v>773</v>
      </c>
      <c r="B807" s="38" t="s">
        <v>291</v>
      </c>
      <c r="C807" s="36" t="s">
        <v>157</v>
      </c>
      <c r="D807" s="52" t="s">
        <v>819</v>
      </c>
      <c r="E807" s="36"/>
      <c r="F807" s="79"/>
      <c r="G807" s="23"/>
      <c r="H807" s="80"/>
      <c r="I807" s="23"/>
      <c r="J807" s="80"/>
      <c r="K807" s="23">
        <f>K808+K809</f>
        <v>69.7</v>
      </c>
      <c r="L807" s="23">
        <f t="shared" si="163"/>
        <v>69.7</v>
      </c>
      <c r="M807" s="1"/>
      <c r="N807" s="1"/>
      <c r="O807" s="1"/>
    </row>
    <row r="808" spans="1:15" ht="25.5" outlineLevel="4" x14ac:dyDescent="0.25">
      <c r="A808" s="216" t="s">
        <v>10</v>
      </c>
      <c r="B808" s="45" t="s">
        <v>291</v>
      </c>
      <c r="C808" s="37" t="s">
        <v>157</v>
      </c>
      <c r="D808" s="56" t="s">
        <v>819</v>
      </c>
      <c r="E808" s="133">
        <v>121</v>
      </c>
      <c r="F808" s="79"/>
      <c r="G808" s="23"/>
      <c r="H808" s="80"/>
      <c r="I808" s="23"/>
      <c r="J808" s="112"/>
      <c r="K808" s="124">
        <v>53.5</v>
      </c>
      <c r="L808" s="23">
        <f t="shared" ref="L808:L825" si="164">J808+K808</f>
        <v>53.5</v>
      </c>
      <c r="M808" s="1"/>
      <c r="O808" s="305">
        <f t="shared" ref="O808:O809" si="165">L808+N808</f>
        <v>53.5</v>
      </c>
    </row>
    <row r="809" spans="1:15" ht="51" outlineLevel="4" x14ac:dyDescent="0.25">
      <c r="A809" s="242" t="s">
        <v>825</v>
      </c>
      <c r="B809" s="45" t="s">
        <v>291</v>
      </c>
      <c r="C809" s="37" t="s">
        <v>157</v>
      </c>
      <c r="D809" s="56" t="s">
        <v>819</v>
      </c>
      <c r="E809" s="37">
        <v>129</v>
      </c>
      <c r="F809" s="79"/>
      <c r="G809" s="23"/>
      <c r="H809" s="80"/>
      <c r="I809" s="23"/>
      <c r="J809" s="112"/>
      <c r="K809" s="124">
        <v>16.2</v>
      </c>
      <c r="L809" s="23">
        <f t="shared" si="164"/>
        <v>16.2</v>
      </c>
      <c r="M809" s="1"/>
      <c r="O809" s="305">
        <f t="shared" si="165"/>
        <v>16.2</v>
      </c>
    </row>
    <row r="810" spans="1:15" outlineLevel="6" x14ac:dyDescent="0.25">
      <c r="A810" s="233" t="s">
        <v>303</v>
      </c>
      <c r="B810" s="41" t="s">
        <v>291</v>
      </c>
      <c r="C810" s="36" t="s">
        <v>157</v>
      </c>
      <c r="D810" s="36" t="s">
        <v>304</v>
      </c>
      <c r="E810" s="36"/>
      <c r="F810" s="79">
        <v>9389.6</v>
      </c>
      <c r="G810" s="23">
        <f>G811+G812+G813+G814+G815+G816</f>
        <v>0</v>
      </c>
      <c r="H810" s="80">
        <f t="shared" si="161"/>
        <v>9389.6</v>
      </c>
      <c r="I810" s="23">
        <f>I811+I812+I813+I814+I815+I816</f>
        <v>0</v>
      </c>
      <c r="J810" s="80">
        <f t="shared" si="162"/>
        <v>9389.6</v>
      </c>
      <c r="K810" s="23">
        <f>K811+K812+K813+K814+K815+K816</f>
        <v>90</v>
      </c>
      <c r="L810" s="23">
        <f t="shared" si="164"/>
        <v>9479.6</v>
      </c>
      <c r="M810" s="1"/>
      <c r="N810" s="1"/>
      <c r="O810" s="1"/>
    </row>
    <row r="811" spans="1:15" ht="25.5" outlineLevel="7" x14ac:dyDescent="0.25">
      <c r="A811" s="234" t="s">
        <v>10</v>
      </c>
      <c r="B811" s="37" t="s">
        <v>291</v>
      </c>
      <c r="C811" s="37" t="s">
        <v>157</v>
      </c>
      <c r="D811" s="37" t="s">
        <v>304</v>
      </c>
      <c r="E811" s="37" t="s">
        <v>11</v>
      </c>
      <c r="F811" s="79">
        <v>5881.4</v>
      </c>
      <c r="G811" s="26"/>
      <c r="H811" s="80">
        <f t="shared" si="161"/>
        <v>5881.4</v>
      </c>
      <c r="I811" s="26"/>
      <c r="J811" s="80">
        <f t="shared" si="162"/>
        <v>5881.4</v>
      </c>
      <c r="K811" s="26"/>
      <c r="L811" s="23">
        <f t="shared" si="164"/>
        <v>5881.4</v>
      </c>
      <c r="O811" s="305">
        <f t="shared" ref="O811:O816" si="166">L811+N811</f>
        <v>5881.4</v>
      </c>
    </row>
    <row r="812" spans="1:15" ht="38.25" outlineLevel="7" x14ac:dyDescent="0.25">
      <c r="A812" s="234" t="s">
        <v>40</v>
      </c>
      <c r="B812" s="37" t="s">
        <v>291</v>
      </c>
      <c r="C812" s="37" t="s">
        <v>157</v>
      </c>
      <c r="D812" s="37" t="s">
        <v>304</v>
      </c>
      <c r="E812" s="37" t="s">
        <v>41</v>
      </c>
      <c r="F812" s="79">
        <v>180</v>
      </c>
      <c r="G812" s="26"/>
      <c r="H812" s="80">
        <f t="shared" si="161"/>
        <v>180</v>
      </c>
      <c r="I812" s="26"/>
      <c r="J812" s="80">
        <f t="shared" si="162"/>
        <v>180</v>
      </c>
      <c r="K812" s="26"/>
      <c r="L812" s="23">
        <f t="shared" si="164"/>
        <v>180</v>
      </c>
      <c r="O812" s="305">
        <f t="shared" si="166"/>
        <v>180</v>
      </c>
    </row>
    <row r="813" spans="1:15" ht="51" outlineLevel="7" x14ac:dyDescent="0.25">
      <c r="A813" s="234" t="s">
        <v>12</v>
      </c>
      <c r="B813" s="37" t="s">
        <v>291</v>
      </c>
      <c r="C813" s="37" t="s">
        <v>157</v>
      </c>
      <c r="D813" s="37" t="s">
        <v>304</v>
      </c>
      <c r="E813" s="37" t="s">
        <v>13</v>
      </c>
      <c r="F813" s="79">
        <v>1776.2</v>
      </c>
      <c r="G813" s="26"/>
      <c r="H813" s="80">
        <f t="shared" si="161"/>
        <v>1776.2</v>
      </c>
      <c r="I813" s="26"/>
      <c r="J813" s="80">
        <f t="shared" si="162"/>
        <v>1776.2</v>
      </c>
      <c r="K813" s="26"/>
      <c r="L813" s="23">
        <f t="shared" si="164"/>
        <v>1776.2</v>
      </c>
      <c r="O813" s="305">
        <f t="shared" si="166"/>
        <v>1776.2</v>
      </c>
    </row>
    <row r="814" spans="1:15" ht="25.5" outlineLevel="7" x14ac:dyDescent="0.25">
      <c r="A814" s="234" t="s">
        <v>42</v>
      </c>
      <c r="B814" s="37" t="s">
        <v>291</v>
      </c>
      <c r="C814" s="37" t="s">
        <v>157</v>
      </c>
      <c r="D814" s="37" t="s">
        <v>304</v>
      </c>
      <c r="E814" s="37" t="s">
        <v>43</v>
      </c>
      <c r="F814" s="79">
        <v>159.4</v>
      </c>
      <c r="G814" s="26"/>
      <c r="H814" s="80">
        <f t="shared" si="161"/>
        <v>159.4</v>
      </c>
      <c r="I814" s="26"/>
      <c r="J814" s="80">
        <f t="shared" si="162"/>
        <v>159.4</v>
      </c>
      <c r="K814" s="26"/>
      <c r="L814" s="23">
        <f t="shared" si="164"/>
        <v>159.4</v>
      </c>
      <c r="O814" s="305">
        <f t="shared" si="166"/>
        <v>159.4</v>
      </c>
    </row>
    <row r="815" spans="1:15" outlineLevel="7" x14ac:dyDescent="0.25">
      <c r="A815" s="216" t="s">
        <v>548</v>
      </c>
      <c r="B815" s="37" t="s">
        <v>291</v>
      </c>
      <c r="C815" s="37" t="s">
        <v>157</v>
      </c>
      <c r="D815" s="37" t="s">
        <v>304</v>
      </c>
      <c r="E815" s="37" t="s">
        <v>44</v>
      </c>
      <c r="F815" s="79">
        <v>670.6</v>
      </c>
      <c r="G815" s="26"/>
      <c r="H815" s="80">
        <f t="shared" si="161"/>
        <v>670.6</v>
      </c>
      <c r="I815" s="26"/>
      <c r="J815" s="112">
        <f t="shared" si="162"/>
        <v>670.6</v>
      </c>
      <c r="K815" s="26">
        <v>90</v>
      </c>
      <c r="L815" s="23">
        <f t="shared" si="164"/>
        <v>760.6</v>
      </c>
      <c r="N815" s="20">
        <v>90</v>
      </c>
      <c r="O815" s="305">
        <f t="shared" si="166"/>
        <v>850.6</v>
      </c>
    </row>
    <row r="816" spans="1:15" outlineLevel="7" x14ac:dyDescent="0.25">
      <c r="A816" s="234" t="s">
        <v>45</v>
      </c>
      <c r="B816" s="37" t="s">
        <v>291</v>
      </c>
      <c r="C816" s="37" t="s">
        <v>157</v>
      </c>
      <c r="D816" s="37" t="s">
        <v>304</v>
      </c>
      <c r="E816" s="37" t="s">
        <v>46</v>
      </c>
      <c r="F816" s="79">
        <v>722</v>
      </c>
      <c r="G816" s="26"/>
      <c r="H816" s="80">
        <f t="shared" si="161"/>
        <v>722</v>
      </c>
      <c r="I816" s="26"/>
      <c r="J816" s="80">
        <f t="shared" si="162"/>
        <v>722</v>
      </c>
      <c r="K816" s="26"/>
      <c r="L816" s="23">
        <f t="shared" si="164"/>
        <v>722</v>
      </c>
      <c r="O816" s="305">
        <f t="shared" si="166"/>
        <v>722</v>
      </c>
    </row>
    <row r="817" spans="1:15" outlineLevel="6" x14ac:dyDescent="0.25">
      <c r="A817" s="233" t="s">
        <v>61</v>
      </c>
      <c r="B817" s="36" t="s">
        <v>291</v>
      </c>
      <c r="C817" s="36" t="s">
        <v>157</v>
      </c>
      <c r="D817" s="36" t="s">
        <v>305</v>
      </c>
      <c r="E817" s="36"/>
      <c r="F817" s="79">
        <v>1000</v>
      </c>
      <c r="G817" s="23">
        <f>G818</f>
        <v>0</v>
      </c>
      <c r="H817" s="80">
        <f t="shared" si="161"/>
        <v>1000</v>
      </c>
      <c r="I817" s="23">
        <f>I818</f>
        <v>0</v>
      </c>
      <c r="J817" s="80">
        <f t="shared" si="162"/>
        <v>1000</v>
      </c>
      <c r="K817" s="23">
        <f>K818</f>
        <v>0</v>
      </c>
      <c r="L817" s="23">
        <f t="shared" si="164"/>
        <v>1000</v>
      </c>
      <c r="M817" s="1"/>
      <c r="N817" s="1"/>
      <c r="O817" s="1"/>
    </row>
    <row r="818" spans="1:15" ht="25.5" outlineLevel="7" x14ac:dyDescent="0.25">
      <c r="A818" s="234" t="s">
        <v>59</v>
      </c>
      <c r="B818" s="37" t="s">
        <v>291</v>
      </c>
      <c r="C818" s="37" t="s">
        <v>157</v>
      </c>
      <c r="D818" s="37" t="s">
        <v>305</v>
      </c>
      <c r="E818" s="37" t="s">
        <v>60</v>
      </c>
      <c r="F818" s="79">
        <v>1000</v>
      </c>
      <c r="G818" s="26"/>
      <c r="H818" s="80">
        <f t="shared" si="161"/>
        <v>1000</v>
      </c>
      <c r="I818" s="26"/>
      <c r="J818" s="80">
        <f t="shared" si="162"/>
        <v>1000</v>
      </c>
      <c r="K818" s="26"/>
      <c r="L818" s="23">
        <f t="shared" si="164"/>
        <v>1000</v>
      </c>
      <c r="O818" s="305">
        <f>L818+N818</f>
        <v>1000</v>
      </c>
    </row>
    <row r="819" spans="1:15" ht="25.5" outlineLevel="7" x14ac:dyDescent="0.25">
      <c r="A819" s="223" t="s">
        <v>573</v>
      </c>
      <c r="B819" s="38" t="s">
        <v>291</v>
      </c>
      <c r="C819" s="36" t="s">
        <v>157</v>
      </c>
      <c r="D819" s="52" t="s">
        <v>576</v>
      </c>
      <c r="E819" s="37"/>
      <c r="F819" s="79">
        <v>3.7749999999999999</v>
      </c>
      <c r="G819" s="23">
        <f>G820</f>
        <v>0</v>
      </c>
      <c r="H819" s="80">
        <f t="shared" si="161"/>
        <v>3.7749999999999999</v>
      </c>
      <c r="I819" s="23">
        <f>I820</f>
        <v>0</v>
      </c>
      <c r="J819" s="80">
        <f t="shared" si="162"/>
        <v>3.7749999999999999</v>
      </c>
      <c r="K819" s="23">
        <f>K820</f>
        <v>0</v>
      </c>
      <c r="L819" s="23">
        <f t="shared" si="164"/>
        <v>3.7749999999999999</v>
      </c>
      <c r="M819" s="1"/>
      <c r="N819" s="1"/>
      <c r="O819" s="1"/>
    </row>
    <row r="820" spans="1:15" ht="63.75" outlineLevel="6" x14ac:dyDescent="0.25">
      <c r="A820" s="233" t="s">
        <v>541</v>
      </c>
      <c r="B820" s="36" t="s">
        <v>291</v>
      </c>
      <c r="C820" s="36" t="s">
        <v>157</v>
      </c>
      <c r="D820" s="36" t="s">
        <v>306</v>
      </c>
      <c r="E820" s="36"/>
      <c r="F820" s="79">
        <v>3.7749999999999999</v>
      </c>
      <c r="G820" s="23">
        <f>G821+G822+G823</f>
        <v>0</v>
      </c>
      <c r="H820" s="80">
        <f t="shared" si="161"/>
        <v>3.7749999999999999</v>
      </c>
      <c r="I820" s="23">
        <f>I821+I822+I823</f>
        <v>0</v>
      </c>
      <c r="J820" s="80">
        <f t="shared" si="162"/>
        <v>3.7749999999999999</v>
      </c>
      <c r="K820" s="23">
        <f>K821+K822+K823</f>
        <v>0</v>
      </c>
      <c r="L820" s="23">
        <f t="shared" si="164"/>
        <v>3.7749999999999999</v>
      </c>
      <c r="M820" s="1"/>
      <c r="N820" s="1"/>
      <c r="O820" s="1"/>
    </row>
    <row r="821" spans="1:15" ht="25.5" outlineLevel="7" x14ac:dyDescent="0.25">
      <c r="A821" s="234" t="s">
        <v>10</v>
      </c>
      <c r="B821" s="37" t="s">
        <v>291</v>
      </c>
      <c r="C821" s="37" t="s">
        <v>157</v>
      </c>
      <c r="D821" s="37" t="s">
        <v>306</v>
      </c>
      <c r="E821" s="37" t="s">
        <v>11</v>
      </c>
      <c r="F821" s="79">
        <v>2.7530000000000001</v>
      </c>
      <c r="G821" s="26"/>
      <c r="H821" s="80">
        <f t="shared" si="161"/>
        <v>2.7530000000000001</v>
      </c>
      <c r="I821" s="26"/>
      <c r="J821" s="80">
        <f t="shared" si="162"/>
        <v>2.7530000000000001</v>
      </c>
      <c r="K821" s="26"/>
      <c r="L821" s="23">
        <f t="shared" si="164"/>
        <v>2.7530000000000001</v>
      </c>
      <c r="O821" s="305">
        <f t="shared" ref="O821:O823" si="167">L821+N821</f>
        <v>2.7530000000000001</v>
      </c>
    </row>
    <row r="822" spans="1:15" ht="51" outlineLevel="7" x14ac:dyDescent="0.25">
      <c r="A822" s="234" t="s">
        <v>12</v>
      </c>
      <c r="B822" s="37" t="s">
        <v>291</v>
      </c>
      <c r="C822" s="37" t="s">
        <v>157</v>
      </c>
      <c r="D822" s="37" t="s">
        <v>306</v>
      </c>
      <c r="E822" s="37" t="s">
        <v>13</v>
      </c>
      <c r="F822" s="79">
        <v>0.82499999999999996</v>
      </c>
      <c r="G822" s="26"/>
      <c r="H822" s="80">
        <f t="shared" si="161"/>
        <v>0.82499999999999996</v>
      </c>
      <c r="I822" s="26"/>
      <c r="J822" s="80">
        <f t="shared" si="162"/>
        <v>0.82499999999999996</v>
      </c>
      <c r="K822" s="26"/>
      <c r="L822" s="23">
        <f t="shared" si="164"/>
        <v>0.82499999999999996</v>
      </c>
      <c r="O822" s="305">
        <f t="shared" si="167"/>
        <v>0.82499999999999996</v>
      </c>
    </row>
    <row r="823" spans="1:15" outlineLevel="7" x14ac:dyDescent="0.25">
      <c r="A823" s="216" t="s">
        <v>548</v>
      </c>
      <c r="B823" s="37" t="s">
        <v>291</v>
      </c>
      <c r="C823" s="37" t="s">
        <v>157</v>
      </c>
      <c r="D823" s="37" t="s">
        <v>306</v>
      </c>
      <c r="E823" s="37" t="s">
        <v>44</v>
      </c>
      <c r="F823" s="79">
        <v>0.19700000000000001</v>
      </c>
      <c r="G823" s="26"/>
      <c r="H823" s="80">
        <f t="shared" si="161"/>
        <v>0.19700000000000001</v>
      </c>
      <c r="I823" s="26"/>
      <c r="J823" s="80">
        <f t="shared" si="162"/>
        <v>0.19700000000000001</v>
      </c>
      <c r="K823" s="26"/>
      <c r="L823" s="23">
        <f t="shared" si="164"/>
        <v>0.19700000000000001</v>
      </c>
      <c r="O823" s="305">
        <f t="shared" si="167"/>
        <v>0.19700000000000001</v>
      </c>
    </row>
    <row r="824" spans="1:15" outlineLevel="7" x14ac:dyDescent="0.25">
      <c r="A824" s="223" t="s">
        <v>653</v>
      </c>
      <c r="B824" s="38" t="s">
        <v>291</v>
      </c>
      <c r="C824" s="36" t="s">
        <v>157</v>
      </c>
      <c r="D824" s="52" t="s">
        <v>705</v>
      </c>
      <c r="E824" s="37"/>
      <c r="F824" s="79">
        <v>15256.2</v>
      </c>
      <c r="G824" s="23">
        <f>G828</f>
        <v>0</v>
      </c>
      <c r="H824" s="80">
        <f t="shared" si="161"/>
        <v>15256.2</v>
      </c>
      <c r="I824" s="23">
        <f>I828</f>
        <v>0</v>
      </c>
      <c r="J824" s="80">
        <f t="shared" si="162"/>
        <v>15256.2</v>
      </c>
      <c r="K824" s="23">
        <f>K828+K825</f>
        <v>30.3</v>
      </c>
      <c r="L824" s="23">
        <f t="shared" si="164"/>
        <v>15286.5</v>
      </c>
      <c r="M824" s="1"/>
      <c r="N824" s="1"/>
      <c r="O824" s="1"/>
    </row>
    <row r="825" spans="1:15" outlineLevel="7" x14ac:dyDescent="0.25">
      <c r="A825" s="263" t="s">
        <v>773</v>
      </c>
      <c r="B825" s="38" t="s">
        <v>291</v>
      </c>
      <c r="C825" s="36" t="s">
        <v>157</v>
      </c>
      <c r="D825" s="52" t="s">
        <v>830</v>
      </c>
      <c r="E825" s="37"/>
      <c r="F825" s="79"/>
      <c r="G825" s="23"/>
      <c r="H825" s="80"/>
      <c r="I825" s="23"/>
      <c r="J825" s="80"/>
      <c r="K825" s="23">
        <f>K826+K827</f>
        <v>30.3</v>
      </c>
      <c r="L825" s="23">
        <f t="shared" si="164"/>
        <v>30.3</v>
      </c>
      <c r="M825" s="1"/>
      <c r="N825" s="1"/>
      <c r="O825" s="1"/>
    </row>
    <row r="826" spans="1:15" outlineLevel="7" x14ac:dyDescent="0.25">
      <c r="A826" s="224" t="s">
        <v>829</v>
      </c>
      <c r="B826" s="45" t="s">
        <v>291</v>
      </c>
      <c r="C826" s="37" t="s">
        <v>157</v>
      </c>
      <c r="D826" s="56" t="s">
        <v>830</v>
      </c>
      <c r="E826" s="133">
        <v>111</v>
      </c>
      <c r="F826" s="79"/>
      <c r="G826" s="23"/>
      <c r="H826" s="80"/>
      <c r="I826" s="23"/>
      <c r="J826" s="112"/>
      <c r="K826" s="124">
        <v>23.3</v>
      </c>
      <c r="L826" s="23">
        <f t="shared" ref="L826:L898" si="168">J826+K826</f>
        <v>23.3</v>
      </c>
      <c r="M826" s="1"/>
      <c r="O826" s="305">
        <f t="shared" ref="O826:O827" si="169">L826+N826</f>
        <v>23.3</v>
      </c>
    </row>
    <row r="827" spans="1:15" ht="38.25" outlineLevel="7" x14ac:dyDescent="0.25">
      <c r="A827" s="264" t="s">
        <v>93</v>
      </c>
      <c r="B827" s="45" t="s">
        <v>291</v>
      </c>
      <c r="C827" s="37" t="s">
        <v>157</v>
      </c>
      <c r="D827" s="56" t="s">
        <v>830</v>
      </c>
      <c r="E827" s="37">
        <v>119</v>
      </c>
      <c r="F827" s="79"/>
      <c r="G827" s="23"/>
      <c r="H827" s="80"/>
      <c r="I827" s="23"/>
      <c r="J827" s="112"/>
      <c r="K827" s="124">
        <v>7</v>
      </c>
      <c r="L827" s="23">
        <f t="shared" si="168"/>
        <v>7</v>
      </c>
      <c r="M827" s="1"/>
      <c r="O827" s="305">
        <f t="shared" si="169"/>
        <v>7</v>
      </c>
    </row>
    <row r="828" spans="1:15" ht="38.25" outlineLevel="6" x14ac:dyDescent="0.25">
      <c r="A828" s="233" t="s">
        <v>128</v>
      </c>
      <c r="B828" s="41" t="s">
        <v>291</v>
      </c>
      <c r="C828" s="36" t="s">
        <v>157</v>
      </c>
      <c r="D828" s="36" t="s">
        <v>307</v>
      </c>
      <c r="E828" s="36"/>
      <c r="F828" s="79">
        <v>15256.2</v>
      </c>
      <c r="G828" s="23">
        <f>G829+G830+G831</f>
        <v>0</v>
      </c>
      <c r="H828" s="80">
        <f t="shared" si="161"/>
        <v>15256.2</v>
      </c>
      <c r="I828" s="23">
        <f>I829+I830+I831</f>
        <v>0</v>
      </c>
      <c r="J828" s="80">
        <f t="shared" si="162"/>
        <v>15256.2</v>
      </c>
      <c r="K828" s="23">
        <f>K829+K830+K831</f>
        <v>0</v>
      </c>
      <c r="L828" s="23">
        <f t="shared" si="168"/>
        <v>15256.2</v>
      </c>
      <c r="M828" s="1"/>
      <c r="N828" s="1"/>
      <c r="O828" s="1"/>
    </row>
    <row r="829" spans="1:15" outlineLevel="7" x14ac:dyDescent="0.25">
      <c r="A829" s="234" t="s">
        <v>91</v>
      </c>
      <c r="B829" s="37" t="s">
        <v>291</v>
      </c>
      <c r="C829" s="37" t="s">
        <v>157</v>
      </c>
      <c r="D829" s="37" t="s">
        <v>307</v>
      </c>
      <c r="E829" s="37" t="s">
        <v>92</v>
      </c>
      <c r="F829" s="79">
        <v>11533.2</v>
      </c>
      <c r="G829" s="26"/>
      <c r="H829" s="80">
        <f t="shared" si="161"/>
        <v>11533.2</v>
      </c>
      <c r="I829" s="26"/>
      <c r="J829" s="80">
        <f t="shared" si="162"/>
        <v>11533.2</v>
      </c>
      <c r="K829" s="26"/>
      <c r="L829" s="23">
        <f t="shared" si="168"/>
        <v>11533.2</v>
      </c>
      <c r="O829" s="305">
        <f t="shared" ref="O829:O831" si="170">L829+N829</f>
        <v>11533.2</v>
      </c>
    </row>
    <row r="830" spans="1:15" ht="25.5" outlineLevel="7" x14ac:dyDescent="0.25">
      <c r="A830" s="234" t="s">
        <v>308</v>
      </c>
      <c r="B830" s="37" t="s">
        <v>291</v>
      </c>
      <c r="C830" s="37" t="s">
        <v>157</v>
      </c>
      <c r="D830" s="37" t="s">
        <v>307</v>
      </c>
      <c r="E830" s="37" t="s">
        <v>309</v>
      </c>
      <c r="F830" s="79">
        <v>240</v>
      </c>
      <c r="G830" s="26"/>
      <c r="H830" s="80">
        <f t="shared" si="161"/>
        <v>240</v>
      </c>
      <c r="I830" s="26"/>
      <c r="J830" s="80">
        <f t="shared" si="162"/>
        <v>240</v>
      </c>
      <c r="K830" s="26"/>
      <c r="L830" s="23">
        <f t="shared" si="168"/>
        <v>240</v>
      </c>
      <c r="O830" s="305">
        <f t="shared" si="170"/>
        <v>240</v>
      </c>
    </row>
    <row r="831" spans="1:15" ht="38.25" outlineLevel="7" x14ac:dyDescent="0.25">
      <c r="A831" s="234" t="s">
        <v>93</v>
      </c>
      <c r="B831" s="37" t="s">
        <v>291</v>
      </c>
      <c r="C831" s="37" t="s">
        <v>157</v>
      </c>
      <c r="D831" s="37" t="s">
        <v>307</v>
      </c>
      <c r="E831" s="37" t="s">
        <v>94</v>
      </c>
      <c r="F831" s="79">
        <v>3483</v>
      </c>
      <c r="G831" s="26"/>
      <c r="H831" s="80">
        <f t="shared" si="161"/>
        <v>3483</v>
      </c>
      <c r="I831" s="26"/>
      <c r="J831" s="80">
        <f t="shared" si="162"/>
        <v>3483</v>
      </c>
      <c r="K831" s="26"/>
      <c r="L831" s="23">
        <f t="shared" si="168"/>
        <v>3483</v>
      </c>
      <c r="O831" s="305">
        <f t="shared" si="170"/>
        <v>3483</v>
      </c>
    </row>
    <row r="832" spans="1:15" ht="25.5" outlineLevel="7" x14ac:dyDescent="0.25">
      <c r="A832" s="222" t="s">
        <v>580</v>
      </c>
      <c r="B832" s="38" t="s">
        <v>291</v>
      </c>
      <c r="C832" s="36" t="s">
        <v>157</v>
      </c>
      <c r="D832" s="52" t="s">
        <v>517</v>
      </c>
      <c r="E832" s="45"/>
      <c r="F832" s="79">
        <v>0</v>
      </c>
      <c r="G832" s="23">
        <f>G833</f>
        <v>0</v>
      </c>
      <c r="H832" s="80">
        <f t="shared" si="161"/>
        <v>0</v>
      </c>
      <c r="I832" s="23">
        <f>I833</f>
        <v>0</v>
      </c>
      <c r="J832" s="80">
        <f t="shared" si="162"/>
        <v>0</v>
      </c>
      <c r="K832" s="23">
        <f>K833</f>
        <v>0</v>
      </c>
      <c r="L832" s="23">
        <f t="shared" si="168"/>
        <v>0</v>
      </c>
      <c r="M832" s="1"/>
      <c r="N832" s="1"/>
      <c r="O832" s="1"/>
    </row>
    <row r="833" spans="1:15" outlineLevel="7" x14ac:dyDescent="0.25">
      <c r="A833" s="222" t="s">
        <v>581</v>
      </c>
      <c r="B833" s="38" t="s">
        <v>291</v>
      </c>
      <c r="C833" s="36" t="s">
        <v>157</v>
      </c>
      <c r="D833" s="52" t="s">
        <v>583</v>
      </c>
      <c r="E833" s="45"/>
      <c r="F833" s="79">
        <v>0</v>
      </c>
      <c r="G833" s="23">
        <f>G834</f>
        <v>0</v>
      </c>
      <c r="H833" s="80">
        <f t="shared" si="161"/>
        <v>0</v>
      </c>
      <c r="I833" s="23">
        <f>I834</f>
        <v>0</v>
      </c>
      <c r="J833" s="80">
        <f t="shared" si="162"/>
        <v>0</v>
      </c>
      <c r="K833" s="23">
        <f>K834</f>
        <v>0</v>
      </c>
      <c r="L833" s="23">
        <f t="shared" si="168"/>
        <v>0</v>
      </c>
      <c r="M833" s="1"/>
      <c r="N833" s="1"/>
      <c r="O833" s="1"/>
    </row>
    <row r="834" spans="1:15" ht="51" outlineLevel="7" x14ac:dyDescent="0.25">
      <c r="A834" s="222" t="s">
        <v>582</v>
      </c>
      <c r="B834" s="38" t="s">
        <v>291</v>
      </c>
      <c r="C834" s="36" t="s">
        <v>157</v>
      </c>
      <c r="D834" s="52" t="s">
        <v>584</v>
      </c>
      <c r="E834" s="45"/>
      <c r="F834" s="79">
        <v>0</v>
      </c>
      <c r="G834" s="23">
        <f>G835</f>
        <v>0</v>
      </c>
      <c r="H834" s="80">
        <f t="shared" si="161"/>
        <v>0</v>
      </c>
      <c r="I834" s="23">
        <f>I835</f>
        <v>0</v>
      </c>
      <c r="J834" s="80">
        <f t="shared" si="162"/>
        <v>0</v>
      </c>
      <c r="K834" s="23">
        <f>K835</f>
        <v>0</v>
      </c>
      <c r="L834" s="23">
        <f t="shared" si="168"/>
        <v>0</v>
      </c>
      <c r="M834" s="1"/>
      <c r="N834" s="1"/>
      <c r="O834" s="1"/>
    </row>
    <row r="835" spans="1:15" outlineLevel="7" x14ac:dyDescent="0.25">
      <c r="A835" s="216" t="s">
        <v>548</v>
      </c>
      <c r="B835" s="45" t="s">
        <v>291</v>
      </c>
      <c r="C835" s="37" t="s">
        <v>157</v>
      </c>
      <c r="D835" s="56" t="s">
        <v>584</v>
      </c>
      <c r="E835" s="45" t="s">
        <v>44</v>
      </c>
      <c r="F835" s="79"/>
      <c r="G835" s="26"/>
      <c r="H835" s="80">
        <f t="shared" si="161"/>
        <v>0</v>
      </c>
      <c r="I835" s="26"/>
      <c r="J835" s="80">
        <f t="shared" si="162"/>
        <v>0</v>
      </c>
      <c r="K835" s="26"/>
      <c r="L835" s="23">
        <f t="shared" si="168"/>
        <v>0</v>
      </c>
      <c r="O835" s="305">
        <f>L835+N835</f>
        <v>0</v>
      </c>
    </row>
    <row r="836" spans="1:15" outlineLevel="1" x14ac:dyDescent="0.25">
      <c r="A836" s="233" t="s">
        <v>173</v>
      </c>
      <c r="B836" s="36" t="s">
        <v>291</v>
      </c>
      <c r="C836" s="36" t="s">
        <v>174</v>
      </c>
      <c r="D836" s="36"/>
      <c r="E836" s="36"/>
      <c r="F836" s="79">
        <v>19265.442139999999</v>
      </c>
      <c r="G836" s="23">
        <f>G837+G852+G871</f>
        <v>239544</v>
      </c>
      <c r="H836" s="80">
        <f t="shared" si="161"/>
        <v>258809.44214</v>
      </c>
      <c r="I836" s="23">
        <f>I837+I852+I871</f>
        <v>3755.2999999999984</v>
      </c>
      <c r="J836" s="80">
        <f t="shared" si="162"/>
        <v>262564.74213999999</v>
      </c>
      <c r="K836" s="23">
        <f>K837+K852+K871+K880</f>
        <v>50228.600000000006</v>
      </c>
      <c r="L836" s="23">
        <f t="shared" si="168"/>
        <v>312793.34213999996</v>
      </c>
      <c r="M836" s="1"/>
      <c r="N836" s="1"/>
      <c r="O836" s="1"/>
    </row>
    <row r="837" spans="1:15" outlineLevel="2" x14ac:dyDescent="0.25">
      <c r="A837" s="233" t="s">
        <v>175</v>
      </c>
      <c r="B837" s="36" t="s">
        <v>291</v>
      </c>
      <c r="C837" s="36" t="s">
        <v>176</v>
      </c>
      <c r="D837" s="36"/>
      <c r="E837" s="36"/>
      <c r="F837" s="79">
        <v>19265.442139999999</v>
      </c>
      <c r="G837" s="23">
        <f>G838</f>
        <v>30700</v>
      </c>
      <c r="H837" s="80">
        <f t="shared" si="161"/>
        <v>49965.442139999999</v>
      </c>
      <c r="I837" s="23">
        <f>I838</f>
        <v>3100</v>
      </c>
      <c r="J837" s="80">
        <f t="shared" si="162"/>
        <v>53065.442139999999</v>
      </c>
      <c r="K837" s="23">
        <f>K838</f>
        <v>46372.399999999994</v>
      </c>
      <c r="L837" s="23">
        <f t="shared" si="168"/>
        <v>99437.842139999993</v>
      </c>
      <c r="M837" s="1"/>
      <c r="N837" s="1"/>
      <c r="O837" s="1"/>
    </row>
    <row r="838" spans="1:15" ht="25.5" outlineLevel="3" x14ac:dyDescent="0.25">
      <c r="A838" s="233" t="s">
        <v>77</v>
      </c>
      <c r="B838" s="36" t="s">
        <v>291</v>
      </c>
      <c r="C838" s="36" t="s">
        <v>176</v>
      </c>
      <c r="D838" s="36" t="s">
        <v>78</v>
      </c>
      <c r="E838" s="36"/>
      <c r="F838" s="79">
        <v>19265.442139999999</v>
      </c>
      <c r="G838" s="23">
        <f>G839</f>
        <v>30700</v>
      </c>
      <c r="H838" s="80">
        <f t="shared" si="161"/>
        <v>49965.442139999999</v>
      </c>
      <c r="I838" s="23">
        <f>I839</f>
        <v>3100</v>
      </c>
      <c r="J838" s="80">
        <f t="shared" si="162"/>
        <v>53065.442139999999</v>
      </c>
      <c r="K838" s="23">
        <f>K839</f>
        <v>46372.399999999994</v>
      </c>
      <c r="L838" s="23">
        <f t="shared" si="168"/>
        <v>99437.842139999993</v>
      </c>
      <c r="M838" s="1"/>
      <c r="N838" s="1"/>
      <c r="O838" s="1"/>
    </row>
    <row r="839" spans="1:15" ht="25.5" outlineLevel="4" x14ac:dyDescent="0.25">
      <c r="A839" s="233" t="s">
        <v>79</v>
      </c>
      <c r="B839" s="36" t="s">
        <v>291</v>
      </c>
      <c r="C839" s="36" t="s">
        <v>176</v>
      </c>
      <c r="D839" s="36" t="s">
        <v>80</v>
      </c>
      <c r="E839" s="36"/>
      <c r="F839" s="79">
        <v>19265.442139999999</v>
      </c>
      <c r="G839" s="23">
        <f>G840+G845</f>
        <v>30700</v>
      </c>
      <c r="H839" s="80">
        <f t="shared" si="161"/>
        <v>49965.442139999999</v>
      </c>
      <c r="I839" s="23">
        <f>I840+I845</f>
        <v>3100</v>
      </c>
      <c r="J839" s="80">
        <f t="shared" si="162"/>
        <v>53065.442139999999</v>
      </c>
      <c r="K839" s="23">
        <f>K840+K845</f>
        <v>46372.399999999994</v>
      </c>
      <c r="L839" s="23">
        <f t="shared" si="168"/>
        <v>99437.842139999993</v>
      </c>
      <c r="M839" s="1"/>
      <c r="N839" s="1"/>
      <c r="O839" s="1"/>
    </row>
    <row r="840" spans="1:15" ht="25.5" outlineLevel="5" x14ac:dyDescent="0.25">
      <c r="A840" s="217" t="s">
        <v>703</v>
      </c>
      <c r="B840" s="38" t="s">
        <v>291</v>
      </c>
      <c r="C840" s="36" t="s">
        <v>176</v>
      </c>
      <c r="D840" s="60" t="s">
        <v>704</v>
      </c>
      <c r="E840" s="36"/>
      <c r="F840" s="79">
        <v>3700</v>
      </c>
      <c r="G840" s="23">
        <f>G841</f>
        <v>-3100</v>
      </c>
      <c r="H840" s="80">
        <f t="shared" si="161"/>
        <v>600</v>
      </c>
      <c r="I840" s="23">
        <f>I841</f>
        <v>3100</v>
      </c>
      <c r="J840" s="80">
        <f t="shared" si="162"/>
        <v>3700</v>
      </c>
      <c r="K840" s="23">
        <f>K841+K843</f>
        <v>-86.5</v>
      </c>
      <c r="L840" s="23">
        <f t="shared" si="168"/>
        <v>3613.5</v>
      </c>
      <c r="M840" s="1"/>
      <c r="N840" s="1"/>
      <c r="O840" s="1"/>
    </row>
    <row r="841" spans="1:15" ht="25.5" outlineLevel="6" x14ac:dyDescent="0.25">
      <c r="A841" s="233" t="s">
        <v>289</v>
      </c>
      <c r="B841" s="36" t="s">
        <v>291</v>
      </c>
      <c r="C841" s="36" t="s">
        <v>176</v>
      </c>
      <c r="D841" s="36" t="s">
        <v>310</v>
      </c>
      <c r="E841" s="36"/>
      <c r="F841" s="79">
        <v>3700</v>
      </c>
      <c r="G841" s="23">
        <f>G842</f>
        <v>-3100</v>
      </c>
      <c r="H841" s="80">
        <f t="shared" si="161"/>
        <v>600</v>
      </c>
      <c r="I841" s="23">
        <f>I842</f>
        <v>3100</v>
      </c>
      <c r="J841" s="80">
        <f t="shared" si="162"/>
        <v>3700</v>
      </c>
      <c r="K841" s="23">
        <f>K842</f>
        <v>-273.5</v>
      </c>
      <c r="L841" s="23">
        <f t="shared" si="168"/>
        <v>3426.5</v>
      </c>
      <c r="M841" s="1"/>
      <c r="N841" s="1"/>
      <c r="O841" s="1"/>
    </row>
    <row r="842" spans="1:15" outlineLevel="7" x14ac:dyDescent="0.25">
      <c r="A842" s="216" t="s">
        <v>548</v>
      </c>
      <c r="B842" s="37" t="s">
        <v>291</v>
      </c>
      <c r="C842" s="37" t="s">
        <v>176</v>
      </c>
      <c r="D842" s="37" t="s">
        <v>310</v>
      </c>
      <c r="E842" s="37" t="s">
        <v>44</v>
      </c>
      <c r="F842" s="79">
        <v>3700</v>
      </c>
      <c r="G842" s="82">
        <v>-3100</v>
      </c>
      <c r="H842" s="80">
        <f t="shared" si="161"/>
        <v>600</v>
      </c>
      <c r="I842" s="83">
        <v>3100</v>
      </c>
      <c r="J842" s="80">
        <f t="shared" si="162"/>
        <v>3700</v>
      </c>
      <c r="K842" s="26">
        <v>-273.5</v>
      </c>
      <c r="L842" s="23">
        <f t="shared" si="168"/>
        <v>3426.5</v>
      </c>
      <c r="N842" s="20">
        <v>-273.5</v>
      </c>
      <c r="O842" s="305">
        <f>L842+N842</f>
        <v>3153</v>
      </c>
    </row>
    <row r="843" spans="1:15" ht="38.25" outlineLevel="7" x14ac:dyDescent="0.25">
      <c r="A843" s="217" t="s">
        <v>1120</v>
      </c>
      <c r="B843" s="36" t="s">
        <v>291</v>
      </c>
      <c r="C843" s="36" t="s">
        <v>176</v>
      </c>
      <c r="D843" s="36">
        <v>1110160150</v>
      </c>
      <c r="E843" s="36"/>
      <c r="F843" s="79"/>
      <c r="G843" s="82"/>
      <c r="H843" s="80"/>
      <c r="I843" s="83"/>
      <c r="J843" s="80"/>
      <c r="K843" s="23">
        <f>K844</f>
        <v>187</v>
      </c>
      <c r="L843" s="23">
        <f t="shared" si="168"/>
        <v>187</v>
      </c>
      <c r="O843" s="20"/>
    </row>
    <row r="844" spans="1:15" outlineLevel="7" x14ac:dyDescent="0.25">
      <c r="A844" s="216" t="s">
        <v>548</v>
      </c>
      <c r="B844" s="37" t="s">
        <v>291</v>
      </c>
      <c r="C844" s="37" t="s">
        <v>176</v>
      </c>
      <c r="D844" s="37">
        <v>1110160150</v>
      </c>
      <c r="E844" s="37" t="s">
        <v>44</v>
      </c>
      <c r="F844" s="79"/>
      <c r="G844" s="82"/>
      <c r="H844" s="80"/>
      <c r="I844" s="83"/>
      <c r="J844" s="80"/>
      <c r="K844" s="26">
        <v>187</v>
      </c>
      <c r="L844" s="23">
        <f t="shared" si="168"/>
        <v>187</v>
      </c>
      <c r="N844" s="20">
        <v>187</v>
      </c>
      <c r="O844" s="305">
        <f>L844+N844</f>
        <v>374</v>
      </c>
    </row>
    <row r="845" spans="1:15" outlineLevel="5" x14ac:dyDescent="0.25">
      <c r="A845" s="233" t="s">
        <v>538</v>
      </c>
      <c r="B845" s="36" t="s">
        <v>291</v>
      </c>
      <c r="C845" s="36" t="s">
        <v>176</v>
      </c>
      <c r="D845" s="36" t="s">
        <v>311</v>
      </c>
      <c r="E845" s="36"/>
      <c r="F845" s="79">
        <v>15565.442139999999</v>
      </c>
      <c r="G845" s="23">
        <f>G846+G850</f>
        <v>33800</v>
      </c>
      <c r="H845" s="80">
        <f t="shared" si="161"/>
        <v>49365.442139999999</v>
      </c>
      <c r="I845" s="23">
        <f>I846+I850+I848</f>
        <v>0</v>
      </c>
      <c r="J845" s="80">
        <f t="shared" si="162"/>
        <v>49365.442139999999</v>
      </c>
      <c r="K845" s="23">
        <f>K846+K850+K848</f>
        <v>46458.899999999994</v>
      </c>
      <c r="L845" s="23">
        <f t="shared" si="168"/>
        <v>95824.342139999993</v>
      </c>
      <c r="M845" s="1"/>
      <c r="N845" s="1"/>
      <c r="O845" s="1"/>
    </row>
    <row r="846" spans="1:15" ht="51" outlineLevel="6" x14ac:dyDescent="0.25">
      <c r="A846" s="233" t="s">
        <v>312</v>
      </c>
      <c r="B846" s="36" t="s">
        <v>291</v>
      </c>
      <c r="C846" s="36" t="s">
        <v>176</v>
      </c>
      <c r="D846" s="36" t="s">
        <v>313</v>
      </c>
      <c r="E846" s="36"/>
      <c r="F846" s="79">
        <v>15563.8856</v>
      </c>
      <c r="G846" s="23">
        <f>G847</f>
        <v>-3299.7</v>
      </c>
      <c r="H846" s="80">
        <f t="shared" si="161"/>
        <v>12264.185600000001</v>
      </c>
      <c r="I846" s="23">
        <f>I847</f>
        <v>-1957.9</v>
      </c>
      <c r="J846" s="80">
        <f t="shared" si="162"/>
        <v>10306.285600000001</v>
      </c>
      <c r="K846" s="23">
        <f>K847</f>
        <v>59813.2</v>
      </c>
      <c r="L846" s="23">
        <f t="shared" si="168"/>
        <v>70119.4856</v>
      </c>
      <c r="M846" s="1"/>
      <c r="N846" s="1"/>
      <c r="O846" s="1"/>
    </row>
    <row r="847" spans="1:15" ht="38.25" outlineLevel="7" x14ac:dyDescent="0.25">
      <c r="A847" s="234" t="s">
        <v>314</v>
      </c>
      <c r="B847" s="37" t="s">
        <v>291</v>
      </c>
      <c r="C847" s="37" t="s">
        <v>176</v>
      </c>
      <c r="D847" s="37" t="s">
        <v>313</v>
      </c>
      <c r="E847" s="37" t="s">
        <v>315</v>
      </c>
      <c r="F847" s="79">
        <v>15563.8856</v>
      </c>
      <c r="G847" s="25">
        <v>-3299.7</v>
      </c>
      <c r="H847" s="80">
        <f t="shared" si="161"/>
        <v>12264.185600000001</v>
      </c>
      <c r="I847" s="25">
        <v>-1957.9</v>
      </c>
      <c r="J847" s="112">
        <f t="shared" si="162"/>
        <v>10306.285600000001</v>
      </c>
      <c r="K847" s="124">
        <v>59813.2</v>
      </c>
      <c r="L847" s="23">
        <f t="shared" si="168"/>
        <v>70119.4856</v>
      </c>
      <c r="O847" s="305">
        <f>L847+N847</f>
        <v>70119.4856</v>
      </c>
    </row>
    <row r="848" spans="1:15" s="24" customFormat="1" ht="63.75" outlineLevel="7" x14ac:dyDescent="0.25">
      <c r="A848" s="233" t="s">
        <v>639</v>
      </c>
      <c r="B848" s="36" t="s">
        <v>291</v>
      </c>
      <c r="C848" s="36" t="s">
        <v>176</v>
      </c>
      <c r="D848" s="36" t="s">
        <v>638</v>
      </c>
      <c r="E848" s="36"/>
      <c r="F848" s="79">
        <v>0</v>
      </c>
      <c r="G848" s="25"/>
      <c r="H848" s="80">
        <f t="shared" si="161"/>
        <v>0</v>
      </c>
      <c r="I848" s="23">
        <f>I849</f>
        <v>1957.9</v>
      </c>
      <c r="J848" s="80">
        <f t="shared" si="162"/>
        <v>1957.9</v>
      </c>
      <c r="K848" s="23">
        <f>K849</f>
        <v>145.69999999999999</v>
      </c>
      <c r="L848" s="23">
        <f t="shared" si="168"/>
        <v>2103.6</v>
      </c>
    </row>
    <row r="849" spans="1:15" ht="38.25" outlineLevel="7" x14ac:dyDescent="0.25">
      <c r="A849" s="234" t="s">
        <v>314</v>
      </c>
      <c r="B849" s="37" t="s">
        <v>291</v>
      </c>
      <c r="C849" s="37" t="s">
        <v>176</v>
      </c>
      <c r="D849" s="37" t="s">
        <v>638</v>
      </c>
      <c r="E849" s="37">
        <v>414</v>
      </c>
      <c r="F849" s="79"/>
      <c r="G849" s="25"/>
      <c r="H849" s="80">
        <f t="shared" si="161"/>
        <v>0</v>
      </c>
      <c r="I849" s="25">
        <v>1957.9</v>
      </c>
      <c r="J849" s="112">
        <f t="shared" si="162"/>
        <v>1957.9</v>
      </c>
      <c r="K849" s="124">
        <v>145.69999999999999</v>
      </c>
      <c r="L849" s="23">
        <f t="shared" si="168"/>
        <v>2103.6</v>
      </c>
      <c r="O849" s="305">
        <f>L849+N849</f>
        <v>2103.6</v>
      </c>
    </row>
    <row r="850" spans="1:15" ht="38.25" outlineLevel="6" x14ac:dyDescent="0.25">
      <c r="A850" s="233" t="s">
        <v>316</v>
      </c>
      <c r="B850" s="36" t="s">
        <v>291</v>
      </c>
      <c r="C850" s="36" t="s">
        <v>176</v>
      </c>
      <c r="D850" s="36" t="s">
        <v>317</v>
      </c>
      <c r="E850" s="36"/>
      <c r="F850" s="79">
        <v>1.55654</v>
      </c>
      <c r="G850" s="23">
        <f>G851</f>
        <v>37099.699999999997</v>
      </c>
      <c r="H850" s="80">
        <f t="shared" si="161"/>
        <v>37101.256539999995</v>
      </c>
      <c r="I850" s="23">
        <f>I851</f>
        <v>0</v>
      </c>
      <c r="J850" s="80">
        <f t="shared" si="162"/>
        <v>37101.256539999995</v>
      </c>
      <c r="K850" s="23">
        <f>K851</f>
        <v>-13500</v>
      </c>
      <c r="L850" s="23">
        <f t="shared" si="168"/>
        <v>23601.256539999995</v>
      </c>
      <c r="M850" s="1"/>
      <c r="N850" s="1"/>
      <c r="O850" s="1"/>
    </row>
    <row r="851" spans="1:15" ht="38.25" outlineLevel="7" x14ac:dyDescent="0.25">
      <c r="A851" s="234" t="s">
        <v>314</v>
      </c>
      <c r="B851" s="37" t="s">
        <v>291</v>
      </c>
      <c r="C851" s="37" t="s">
        <v>176</v>
      </c>
      <c r="D851" s="37" t="s">
        <v>317</v>
      </c>
      <c r="E851" s="37" t="s">
        <v>315</v>
      </c>
      <c r="F851" s="79">
        <v>1.55654</v>
      </c>
      <c r="G851" s="82">
        <f>37100-0.3</f>
        <v>37099.699999999997</v>
      </c>
      <c r="H851" s="80">
        <f t="shared" si="161"/>
        <v>37101.256539999995</v>
      </c>
      <c r="I851" s="90"/>
      <c r="J851" s="80">
        <f t="shared" si="162"/>
        <v>37101.256539999995</v>
      </c>
      <c r="K851" s="26">
        <v>-13500</v>
      </c>
      <c r="L851" s="23">
        <f t="shared" si="168"/>
        <v>23601.256539999995</v>
      </c>
      <c r="M851" s="123" t="s">
        <v>785</v>
      </c>
      <c r="N851" s="123">
        <f>-26500+13000</f>
        <v>-13500</v>
      </c>
      <c r="O851" s="305">
        <f>L851+N851</f>
        <v>10101.256539999995</v>
      </c>
    </row>
    <row r="852" spans="1:15" outlineLevel="7" x14ac:dyDescent="0.25">
      <c r="A852" s="222" t="s">
        <v>570</v>
      </c>
      <c r="B852" s="38" t="s">
        <v>291</v>
      </c>
      <c r="C852" s="38" t="s">
        <v>513</v>
      </c>
      <c r="D852" s="52" t="s">
        <v>550</v>
      </c>
      <c r="E852" s="38" t="s">
        <v>550</v>
      </c>
      <c r="F852" s="79">
        <v>0</v>
      </c>
      <c r="G852" s="23">
        <f>G853</f>
        <v>73956.7</v>
      </c>
      <c r="H852" s="80">
        <f t="shared" si="161"/>
        <v>73956.7</v>
      </c>
      <c r="I852" s="23">
        <f>I853</f>
        <v>497.69999999999857</v>
      </c>
      <c r="J852" s="80">
        <f t="shared" si="162"/>
        <v>74454.399999999994</v>
      </c>
      <c r="K852" s="23">
        <f>K853</f>
        <v>65829.400000000009</v>
      </c>
      <c r="L852" s="23">
        <f t="shared" si="168"/>
        <v>140283.79999999999</v>
      </c>
      <c r="M852" s="1"/>
      <c r="N852" s="1"/>
      <c r="O852" s="1"/>
    </row>
    <row r="853" spans="1:15" ht="25.5" outlineLevel="7" x14ac:dyDescent="0.25">
      <c r="A853" s="222" t="s">
        <v>571</v>
      </c>
      <c r="B853" s="38" t="s">
        <v>291</v>
      </c>
      <c r="C853" s="38" t="s">
        <v>513</v>
      </c>
      <c r="D853" s="52" t="s">
        <v>78</v>
      </c>
      <c r="E853" s="38" t="s">
        <v>550</v>
      </c>
      <c r="F853" s="79">
        <v>0</v>
      </c>
      <c r="G853" s="23">
        <f>G854</f>
        <v>73956.7</v>
      </c>
      <c r="H853" s="80">
        <f t="shared" si="161"/>
        <v>73956.7</v>
      </c>
      <c r="I853" s="23">
        <f>I854</f>
        <v>497.69999999999857</v>
      </c>
      <c r="J853" s="80">
        <f t="shared" si="162"/>
        <v>74454.399999999994</v>
      </c>
      <c r="K853" s="23">
        <f>K854</f>
        <v>65829.400000000009</v>
      </c>
      <c r="L853" s="23">
        <f t="shared" si="168"/>
        <v>140283.79999999999</v>
      </c>
      <c r="M853" s="1"/>
      <c r="N853" s="1"/>
      <c r="O853" s="1"/>
    </row>
    <row r="854" spans="1:15" ht="25.5" outlineLevel="7" x14ac:dyDescent="0.25">
      <c r="A854" s="222" t="s">
        <v>572</v>
      </c>
      <c r="B854" s="38" t="s">
        <v>291</v>
      </c>
      <c r="C854" s="38" t="s">
        <v>513</v>
      </c>
      <c r="D854" s="52" t="s">
        <v>80</v>
      </c>
      <c r="E854" s="51" t="s">
        <v>550</v>
      </c>
      <c r="F854" s="79">
        <v>0</v>
      </c>
      <c r="G854" s="23">
        <f>G855</f>
        <v>73956.7</v>
      </c>
      <c r="H854" s="80">
        <f t="shared" si="161"/>
        <v>73956.7</v>
      </c>
      <c r="I854" s="23">
        <f>I855</f>
        <v>497.69999999999857</v>
      </c>
      <c r="J854" s="80">
        <f t="shared" si="162"/>
        <v>74454.399999999994</v>
      </c>
      <c r="K854" s="23">
        <f>K855</f>
        <v>65829.400000000009</v>
      </c>
      <c r="L854" s="23">
        <f t="shared" si="168"/>
        <v>140283.79999999999</v>
      </c>
      <c r="M854" s="1"/>
      <c r="N854" s="1"/>
      <c r="O854" s="1"/>
    </row>
    <row r="855" spans="1:15" ht="25.5" outlineLevel="7" x14ac:dyDescent="0.25">
      <c r="A855" s="222" t="s">
        <v>573</v>
      </c>
      <c r="B855" s="38" t="s">
        <v>291</v>
      </c>
      <c r="C855" s="38" t="s">
        <v>513</v>
      </c>
      <c r="D855" s="52" t="s">
        <v>576</v>
      </c>
      <c r="E855" s="51" t="s">
        <v>550</v>
      </c>
      <c r="F855" s="79">
        <v>0</v>
      </c>
      <c r="G855" s="23">
        <f>G858+G860+G862+G866</f>
        <v>73956.7</v>
      </c>
      <c r="H855" s="80">
        <f t="shared" si="161"/>
        <v>73956.7</v>
      </c>
      <c r="I855" s="23">
        <f>I858+I860+I862+I866+I864</f>
        <v>497.69999999999857</v>
      </c>
      <c r="J855" s="80">
        <f t="shared" ref="J855:J921" si="171">H855+I855</f>
        <v>74454.399999999994</v>
      </c>
      <c r="K855" s="23">
        <f>K858+K860+K862+K866+K864+K856+K868</f>
        <v>65829.400000000009</v>
      </c>
      <c r="L855" s="23">
        <f t="shared" si="168"/>
        <v>140283.79999999999</v>
      </c>
      <c r="M855" s="1"/>
      <c r="N855" s="1"/>
      <c r="O855" s="1"/>
    </row>
    <row r="856" spans="1:15" outlineLevel="7" x14ac:dyDescent="0.25">
      <c r="A856" s="222" t="s">
        <v>773</v>
      </c>
      <c r="B856" s="38" t="s">
        <v>291</v>
      </c>
      <c r="C856" s="38" t="s">
        <v>513</v>
      </c>
      <c r="D856" s="52" t="s">
        <v>774</v>
      </c>
      <c r="E856" s="51"/>
      <c r="F856" s="79"/>
      <c r="G856" s="23"/>
      <c r="H856" s="80"/>
      <c r="I856" s="23"/>
      <c r="J856" s="80"/>
      <c r="K856" s="23">
        <f>K857</f>
        <v>30507.3</v>
      </c>
      <c r="L856" s="23">
        <f t="shared" si="168"/>
        <v>30507.3</v>
      </c>
      <c r="M856" s="1"/>
      <c r="N856" s="1"/>
      <c r="O856" s="1"/>
    </row>
    <row r="857" spans="1:15" s="113" customFormat="1" ht="38.25" outlineLevel="7" x14ac:dyDescent="0.25">
      <c r="A857" s="238" t="s">
        <v>575</v>
      </c>
      <c r="B857" s="45" t="s">
        <v>291</v>
      </c>
      <c r="C857" s="45" t="s">
        <v>513</v>
      </c>
      <c r="D857" s="56" t="s">
        <v>774</v>
      </c>
      <c r="E857" s="76" t="s">
        <v>315</v>
      </c>
      <c r="F857" s="79"/>
      <c r="G857" s="23"/>
      <c r="H857" s="80"/>
      <c r="I857" s="23"/>
      <c r="J857" s="112"/>
      <c r="K857" s="124">
        <v>30507.3</v>
      </c>
      <c r="L857" s="23">
        <f t="shared" si="168"/>
        <v>30507.3</v>
      </c>
      <c r="M857" s="1"/>
      <c r="N857" s="158"/>
      <c r="O857" s="305">
        <f>L857+N857</f>
        <v>30507.3</v>
      </c>
    </row>
    <row r="858" spans="1:15" ht="25.5" outlineLevel="7" x14ac:dyDescent="0.25">
      <c r="A858" s="222" t="s">
        <v>574</v>
      </c>
      <c r="B858" s="44" t="s">
        <v>291</v>
      </c>
      <c r="C858" s="38" t="s">
        <v>513</v>
      </c>
      <c r="D858" s="59" t="s">
        <v>577</v>
      </c>
      <c r="E858" s="44" t="s">
        <v>550</v>
      </c>
      <c r="F858" s="79">
        <v>0</v>
      </c>
      <c r="G858" s="23">
        <f>G859</f>
        <v>73949.3</v>
      </c>
      <c r="H858" s="80">
        <f t="shared" si="161"/>
        <v>73949.3</v>
      </c>
      <c r="I858" s="23">
        <f>I859</f>
        <v>-25000</v>
      </c>
      <c r="J858" s="80">
        <f t="shared" si="171"/>
        <v>48949.3</v>
      </c>
      <c r="K858" s="23">
        <f>K859</f>
        <v>24617.7</v>
      </c>
      <c r="L858" s="23">
        <f t="shared" si="168"/>
        <v>73567</v>
      </c>
      <c r="M858" s="1"/>
      <c r="N858" s="1"/>
      <c r="O858" s="1"/>
    </row>
    <row r="859" spans="1:15" ht="38.25" outlineLevel="7" x14ac:dyDescent="0.25">
      <c r="A859" s="238" t="s">
        <v>575</v>
      </c>
      <c r="B859" s="47" t="s">
        <v>291</v>
      </c>
      <c r="C859" s="45" t="s">
        <v>513</v>
      </c>
      <c r="D859" s="61" t="s">
        <v>577</v>
      </c>
      <c r="E859" s="47" t="s">
        <v>315</v>
      </c>
      <c r="F859" s="79"/>
      <c r="G859" s="25">
        <v>73949.3</v>
      </c>
      <c r="H859" s="80">
        <f t="shared" si="161"/>
        <v>73949.3</v>
      </c>
      <c r="I859" s="25">
        <v>-25000</v>
      </c>
      <c r="J859" s="80">
        <f t="shared" si="171"/>
        <v>48949.3</v>
      </c>
      <c r="K859" s="124">
        <v>24617.7</v>
      </c>
      <c r="L859" s="23">
        <f t="shared" si="168"/>
        <v>73567</v>
      </c>
      <c r="M859" s="20" t="s">
        <v>1161</v>
      </c>
      <c r="O859" s="305">
        <f>L859+N859</f>
        <v>73567</v>
      </c>
    </row>
    <row r="860" spans="1:15" s="24" customFormat="1" ht="25.5" outlineLevel="7" x14ac:dyDescent="0.25">
      <c r="A860" s="248" t="s">
        <v>574</v>
      </c>
      <c r="B860" s="44" t="s">
        <v>291</v>
      </c>
      <c r="C860" s="38" t="s">
        <v>513</v>
      </c>
      <c r="D860" s="59" t="s">
        <v>624</v>
      </c>
      <c r="E860" s="44"/>
      <c r="F860" s="91">
        <v>0</v>
      </c>
      <c r="G860" s="23">
        <f>G861</f>
        <v>7.4</v>
      </c>
      <c r="H860" s="80">
        <f t="shared" si="161"/>
        <v>7.4</v>
      </c>
      <c r="I860" s="23">
        <f>I861</f>
        <v>-2.5</v>
      </c>
      <c r="J860" s="80">
        <f t="shared" si="171"/>
        <v>4.9000000000000004</v>
      </c>
      <c r="K860" s="23">
        <f>K861</f>
        <v>0</v>
      </c>
      <c r="L860" s="23">
        <f t="shared" si="168"/>
        <v>4.9000000000000004</v>
      </c>
    </row>
    <row r="861" spans="1:15" ht="38.25" outlineLevel="7" x14ac:dyDescent="0.25">
      <c r="A861" s="238" t="s">
        <v>575</v>
      </c>
      <c r="B861" s="47" t="s">
        <v>291</v>
      </c>
      <c r="C861" s="45" t="s">
        <v>513</v>
      </c>
      <c r="D861" s="61" t="s">
        <v>624</v>
      </c>
      <c r="E861" s="47" t="s">
        <v>315</v>
      </c>
      <c r="F861" s="91"/>
      <c r="G861" s="82">
        <v>7.4</v>
      </c>
      <c r="H861" s="80">
        <f t="shared" si="161"/>
        <v>7.4</v>
      </c>
      <c r="I861" s="82">
        <v>-2.5</v>
      </c>
      <c r="J861" s="80">
        <f t="shared" si="171"/>
        <v>4.9000000000000004</v>
      </c>
      <c r="K861" s="26"/>
      <c r="L861" s="23">
        <f t="shared" si="168"/>
        <v>4.9000000000000004</v>
      </c>
      <c r="O861" s="305">
        <f>L861+N861</f>
        <v>4.9000000000000004</v>
      </c>
    </row>
    <row r="862" spans="1:15" ht="25.5" outlineLevel="7" x14ac:dyDescent="0.25">
      <c r="A862" s="248" t="s">
        <v>630</v>
      </c>
      <c r="B862" s="44" t="s">
        <v>291</v>
      </c>
      <c r="C862" s="62" t="s">
        <v>513</v>
      </c>
      <c r="D862" s="62" t="s">
        <v>514</v>
      </c>
      <c r="E862" s="62" t="s">
        <v>550</v>
      </c>
      <c r="F862" s="91">
        <v>0</v>
      </c>
      <c r="G862" s="26"/>
      <c r="H862" s="80">
        <f t="shared" si="161"/>
        <v>0</v>
      </c>
      <c r="I862" s="23">
        <f>I863</f>
        <v>362.5</v>
      </c>
      <c r="J862" s="80">
        <f t="shared" si="171"/>
        <v>362.5</v>
      </c>
      <c r="K862" s="23">
        <f>K863</f>
        <v>1929.7</v>
      </c>
      <c r="L862" s="23">
        <f t="shared" si="168"/>
        <v>2292.1999999999998</v>
      </c>
      <c r="M862" s="1"/>
      <c r="N862" s="1"/>
      <c r="O862" s="1"/>
    </row>
    <row r="863" spans="1:15" outlineLevel="7" x14ac:dyDescent="0.25">
      <c r="A863" s="216" t="s">
        <v>548</v>
      </c>
      <c r="B863" s="47" t="s">
        <v>291</v>
      </c>
      <c r="C863" s="63" t="s">
        <v>513</v>
      </c>
      <c r="D863" s="63" t="s">
        <v>514</v>
      </c>
      <c r="E863" s="63" t="s">
        <v>44</v>
      </c>
      <c r="F863" s="91"/>
      <c r="G863" s="26"/>
      <c r="H863" s="80">
        <f t="shared" si="161"/>
        <v>0</v>
      </c>
      <c r="I863" s="83">
        <f>267.3+95.2</f>
        <v>362.5</v>
      </c>
      <c r="J863" s="112">
        <f t="shared" si="171"/>
        <v>362.5</v>
      </c>
      <c r="K863" s="26">
        <v>1929.7</v>
      </c>
      <c r="L863" s="23">
        <f t="shared" si="168"/>
        <v>2292.1999999999998</v>
      </c>
      <c r="N863" s="20">
        <v>1929.7</v>
      </c>
      <c r="O863" s="305">
        <f>L863+N863</f>
        <v>4221.8999999999996</v>
      </c>
    </row>
    <row r="864" spans="1:15" s="107" customFormat="1" outlineLevel="7" x14ac:dyDescent="0.25">
      <c r="A864" s="222" t="s">
        <v>771</v>
      </c>
      <c r="B864" s="44" t="s">
        <v>291</v>
      </c>
      <c r="C864" s="62" t="s">
        <v>513</v>
      </c>
      <c r="D864" s="52" t="s">
        <v>178</v>
      </c>
      <c r="E864" s="109" t="s">
        <v>550</v>
      </c>
      <c r="F864" s="91"/>
      <c r="G864" s="26"/>
      <c r="H864" s="23"/>
      <c r="I864" s="23">
        <f>I865</f>
        <v>125.6</v>
      </c>
      <c r="J864" s="80">
        <f t="shared" si="171"/>
        <v>125.6</v>
      </c>
      <c r="K864" s="23">
        <f>K865</f>
        <v>2374.4</v>
      </c>
      <c r="L864" s="23">
        <f t="shared" si="168"/>
        <v>2500</v>
      </c>
      <c r="M864" s="106"/>
    </row>
    <row r="865" spans="1:15" s="107" customFormat="1" outlineLevel="7" x14ac:dyDescent="0.25">
      <c r="A865" s="216" t="s">
        <v>772</v>
      </c>
      <c r="B865" s="47" t="s">
        <v>291</v>
      </c>
      <c r="C865" s="63" t="s">
        <v>513</v>
      </c>
      <c r="D865" s="56" t="s">
        <v>178</v>
      </c>
      <c r="E865" s="21" t="s">
        <v>46</v>
      </c>
      <c r="F865" s="91"/>
      <c r="G865" s="26"/>
      <c r="H865" s="23"/>
      <c r="I865" s="111">
        <v>125.6</v>
      </c>
      <c r="J865" s="80">
        <f t="shared" si="171"/>
        <v>125.6</v>
      </c>
      <c r="K865" s="26">
        <v>2374.4</v>
      </c>
      <c r="L865" s="23">
        <f t="shared" si="168"/>
        <v>2500</v>
      </c>
      <c r="M865" s="20"/>
      <c r="N865" s="106">
        <v>2374.4</v>
      </c>
      <c r="O865" s="305">
        <f>L865+N865</f>
        <v>4874.3999999999996</v>
      </c>
    </row>
    <row r="866" spans="1:15" outlineLevel="7" x14ac:dyDescent="0.25">
      <c r="A866" s="217" t="s">
        <v>632</v>
      </c>
      <c r="B866" s="44" t="s">
        <v>291</v>
      </c>
      <c r="C866" s="62" t="s">
        <v>513</v>
      </c>
      <c r="D866" s="62" t="s">
        <v>631</v>
      </c>
      <c r="E866" s="62" t="s">
        <v>550</v>
      </c>
      <c r="F866" s="91">
        <v>0</v>
      </c>
      <c r="G866" s="26"/>
      <c r="H866" s="80">
        <f t="shared" si="161"/>
        <v>0</v>
      </c>
      <c r="I866" s="23">
        <f>I867</f>
        <v>25012.1</v>
      </c>
      <c r="J866" s="80">
        <f t="shared" si="171"/>
        <v>25012.1</v>
      </c>
      <c r="K866" s="23">
        <f>K867</f>
        <v>-499</v>
      </c>
      <c r="L866" s="23">
        <f t="shared" si="168"/>
        <v>24513.1</v>
      </c>
      <c r="M866" s="1"/>
      <c r="N866" s="1"/>
      <c r="O866" s="1"/>
    </row>
    <row r="867" spans="1:15" ht="38.25" outlineLevel="7" x14ac:dyDescent="0.25">
      <c r="A867" s="238" t="s">
        <v>575</v>
      </c>
      <c r="B867" s="47" t="s">
        <v>291</v>
      </c>
      <c r="C867" s="63" t="s">
        <v>513</v>
      </c>
      <c r="D867" s="63" t="s">
        <v>631</v>
      </c>
      <c r="E867" s="63" t="s">
        <v>315</v>
      </c>
      <c r="F867" s="91"/>
      <c r="G867" s="26"/>
      <c r="H867" s="80">
        <f t="shared" si="161"/>
        <v>0</v>
      </c>
      <c r="I867" s="83">
        <f>4289.5+9661.7+5400+5660.9</f>
        <v>25012.1</v>
      </c>
      <c r="J867" s="80">
        <f t="shared" si="171"/>
        <v>25012.1</v>
      </c>
      <c r="K867" s="26">
        <v>-499</v>
      </c>
      <c r="L867" s="23">
        <f t="shared" si="168"/>
        <v>24513.1</v>
      </c>
      <c r="M867" s="171"/>
      <c r="N867" s="175">
        <f>-133.2-365.8</f>
        <v>-499</v>
      </c>
      <c r="O867" s="305">
        <f>L867+N867</f>
        <v>24014.1</v>
      </c>
    </row>
    <row r="868" spans="1:15" ht="38.25" outlineLevel="7" x14ac:dyDescent="0.25">
      <c r="A868" s="271" t="s">
        <v>1168</v>
      </c>
      <c r="B868" s="44" t="s">
        <v>291</v>
      </c>
      <c r="C868" s="62" t="s">
        <v>513</v>
      </c>
      <c r="D868" s="62" t="s">
        <v>1170</v>
      </c>
      <c r="E868" s="62"/>
      <c r="F868" s="91"/>
      <c r="G868" s="23"/>
      <c r="H868" s="80"/>
      <c r="I868" s="92"/>
      <c r="J868" s="80"/>
      <c r="K868" s="23">
        <f>K869</f>
        <v>6899.3</v>
      </c>
      <c r="L868" s="23">
        <f>J868+K868</f>
        <v>6899.3</v>
      </c>
      <c r="M868" s="302"/>
      <c r="N868" s="175"/>
      <c r="O868" s="20"/>
    </row>
    <row r="869" spans="1:15" ht="40.5" customHeight="1" outlineLevel="7" x14ac:dyDescent="0.25">
      <c r="A869" s="248" t="s">
        <v>1168</v>
      </c>
      <c r="B869" s="44" t="s">
        <v>291</v>
      </c>
      <c r="C869" s="62" t="s">
        <v>513</v>
      </c>
      <c r="D869" s="62" t="s">
        <v>1169</v>
      </c>
      <c r="E869" s="62"/>
      <c r="F869" s="91"/>
      <c r="G869" s="23"/>
      <c r="H869" s="80"/>
      <c r="I869" s="92"/>
      <c r="J869" s="80"/>
      <c r="K869" s="23">
        <f>K870</f>
        <v>6899.3</v>
      </c>
      <c r="L869" s="23">
        <f t="shared" ref="L869:L870" si="172">J869+K869</f>
        <v>6899.3</v>
      </c>
      <c r="M869" s="302"/>
      <c r="N869" s="175"/>
      <c r="O869" s="20"/>
    </row>
    <row r="870" spans="1:15" ht="38.25" outlineLevel="7" x14ac:dyDescent="0.25">
      <c r="A870" s="238" t="s">
        <v>575</v>
      </c>
      <c r="B870" s="47" t="s">
        <v>291</v>
      </c>
      <c r="C870" s="63" t="s">
        <v>513</v>
      </c>
      <c r="D870" s="63" t="s">
        <v>1169</v>
      </c>
      <c r="E870" s="63" t="s">
        <v>315</v>
      </c>
      <c r="F870" s="91"/>
      <c r="G870" s="26"/>
      <c r="H870" s="80"/>
      <c r="I870" s="81"/>
      <c r="J870" s="80"/>
      <c r="K870" s="124">
        <v>6899.3</v>
      </c>
      <c r="L870" s="23">
        <f t="shared" si="172"/>
        <v>6899.3</v>
      </c>
      <c r="M870" s="302"/>
      <c r="N870" s="175"/>
      <c r="O870" s="305">
        <f>L870+N870</f>
        <v>6899.3</v>
      </c>
    </row>
    <row r="871" spans="1:15" s="24" customFormat="1" outlineLevel="7" x14ac:dyDescent="0.25">
      <c r="A871" s="248" t="s">
        <v>623</v>
      </c>
      <c r="B871" s="44" t="s">
        <v>291</v>
      </c>
      <c r="C871" s="38" t="s">
        <v>180</v>
      </c>
      <c r="D871" s="59"/>
      <c r="E871" s="44"/>
      <c r="F871" s="91">
        <v>0</v>
      </c>
      <c r="G871" s="23">
        <f>G872</f>
        <v>134887.29999999999</v>
      </c>
      <c r="H871" s="80">
        <f t="shared" si="161"/>
        <v>134887.29999999999</v>
      </c>
      <c r="I871" s="23">
        <f>I872</f>
        <v>157.6</v>
      </c>
      <c r="J871" s="80">
        <f t="shared" si="171"/>
        <v>135044.9</v>
      </c>
      <c r="K871" s="23">
        <f>K872</f>
        <v>-66137</v>
      </c>
      <c r="L871" s="23">
        <f t="shared" si="168"/>
        <v>68907.899999999994</v>
      </c>
    </row>
    <row r="872" spans="1:15" s="24" customFormat="1" ht="25.5" outlineLevel="7" x14ac:dyDescent="0.25">
      <c r="A872" s="222" t="s">
        <v>571</v>
      </c>
      <c r="B872" s="38" t="s">
        <v>291</v>
      </c>
      <c r="C872" s="38" t="s">
        <v>180</v>
      </c>
      <c r="D872" s="52" t="s">
        <v>78</v>
      </c>
      <c r="E872" s="44"/>
      <c r="F872" s="91">
        <v>0</v>
      </c>
      <c r="G872" s="23">
        <f>G873</f>
        <v>134887.29999999999</v>
      </c>
      <c r="H872" s="80">
        <f t="shared" si="161"/>
        <v>134887.29999999999</v>
      </c>
      <c r="I872" s="23">
        <f>I873</f>
        <v>157.6</v>
      </c>
      <c r="J872" s="80">
        <f t="shared" si="171"/>
        <v>135044.9</v>
      </c>
      <c r="K872" s="23">
        <f>K873</f>
        <v>-66137</v>
      </c>
      <c r="L872" s="23">
        <f t="shared" si="168"/>
        <v>68907.899999999994</v>
      </c>
    </row>
    <row r="873" spans="1:15" s="170" customFormat="1" ht="25.5" outlineLevel="7" x14ac:dyDescent="0.25">
      <c r="A873" s="217" t="s">
        <v>572</v>
      </c>
      <c r="B873" s="52" t="s">
        <v>291</v>
      </c>
      <c r="C873" s="52" t="s">
        <v>180</v>
      </c>
      <c r="D873" s="60" t="s">
        <v>80</v>
      </c>
      <c r="E873" s="59"/>
      <c r="F873" s="91">
        <v>0</v>
      </c>
      <c r="G873" s="23">
        <f>G877</f>
        <v>134887.29999999999</v>
      </c>
      <c r="H873" s="23">
        <f t="shared" si="161"/>
        <v>134887.29999999999</v>
      </c>
      <c r="I873" s="23">
        <f>I874+I877</f>
        <v>157.6</v>
      </c>
      <c r="J873" s="23">
        <f t="shared" si="171"/>
        <v>135044.9</v>
      </c>
      <c r="K873" s="23">
        <f>K874+K877</f>
        <v>-66137</v>
      </c>
      <c r="L873" s="23">
        <f t="shared" si="168"/>
        <v>68907.899999999994</v>
      </c>
    </row>
    <row r="874" spans="1:15" s="24" customFormat="1" ht="25.5" outlineLevel="7" x14ac:dyDescent="0.25">
      <c r="A874" s="217" t="s">
        <v>573</v>
      </c>
      <c r="B874" s="44" t="s">
        <v>291</v>
      </c>
      <c r="C874" s="38" t="s">
        <v>180</v>
      </c>
      <c r="D874" s="62" t="s">
        <v>576</v>
      </c>
      <c r="E874" s="44"/>
      <c r="F874" s="91">
        <v>0</v>
      </c>
      <c r="G874" s="23"/>
      <c r="H874" s="80">
        <f t="shared" si="161"/>
        <v>0</v>
      </c>
      <c r="I874" s="23">
        <f>I875</f>
        <v>157.6</v>
      </c>
      <c r="J874" s="80">
        <f t="shared" si="171"/>
        <v>157.6</v>
      </c>
      <c r="K874" s="23">
        <f>K875</f>
        <v>0</v>
      </c>
      <c r="L874" s="23">
        <f t="shared" si="168"/>
        <v>157.6</v>
      </c>
    </row>
    <row r="875" spans="1:15" s="24" customFormat="1" ht="25.5" outlineLevel="7" x14ac:dyDescent="0.25">
      <c r="A875" s="217" t="s">
        <v>630</v>
      </c>
      <c r="B875" s="44" t="s">
        <v>291</v>
      </c>
      <c r="C875" s="38" t="s">
        <v>180</v>
      </c>
      <c r="D875" s="62" t="s">
        <v>514</v>
      </c>
      <c r="E875" s="62" t="s">
        <v>550</v>
      </c>
      <c r="F875" s="91">
        <v>0</v>
      </c>
      <c r="G875" s="23"/>
      <c r="H875" s="80">
        <f t="shared" si="161"/>
        <v>0</v>
      </c>
      <c r="I875" s="23">
        <f>I876</f>
        <v>157.6</v>
      </c>
      <c r="J875" s="80">
        <f t="shared" si="171"/>
        <v>157.6</v>
      </c>
      <c r="K875" s="23">
        <f>K876</f>
        <v>0</v>
      </c>
      <c r="L875" s="23">
        <f t="shared" si="168"/>
        <v>157.6</v>
      </c>
    </row>
    <row r="876" spans="1:15" s="24" customFormat="1" outlineLevel="7" x14ac:dyDescent="0.25">
      <c r="A876" s="216" t="s">
        <v>548</v>
      </c>
      <c r="B876" s="47" t="s">
        <v>291</v>
      </c>
      <c r="C876" s="63" t="s">
        <v>180</v>
      </c>
      <c r="D876" s="63" t="s">
        <v>514</v>
      </c>
      <c r="E876" s="63" t="s">
        <v>44</v>
      </c>
      <c r="F876" s="91"/>
      <c r="G876" s="23"/>
      <c r="H876" s="80">
        <f t="shared" si="161"/>
        <v>0</v>
      </c>
      <c r="I876" s="83">
        <v>157.6</v>
      </c>
      <c r="J876" s="80">
        <f t="shared" si="171"/>
        <v>157.6</v>
      </c>
      <c r="K876" s="26"/>
      <c r="L876" s="23">
        <f t="shared" si="168"/>
        <v>157.6</v>
      </c>
      <c r="M876" s="20"/>
      <c r="N876" s="172"/>
      <c r="O876" s="305">
        <f>L876+N876</f>
        <v>157.6</v>
      </c>
    </row>
    <row r="877" spans="1:15" ht="25.5" outlineLevel="7" x14ac:dyDescent="0.25">
      <c r="A877" s="222" t="s">
        <v>585</v>
      </c>
      <c r="B877" s="38" t="s">
        <v>291</v>
      </c>
      <c r="C877" s="38" t="s">
        <v>180</v>
      </c>
      <c r="D877" s="52" t="s">
        <v>586</v>
      </c>
      <c r="E877" s="38" t="s">
        <v>550</v>
      </c>
      <c r="F877" s="91">
        <v>0</v>
      </c>
      <c r="G877" s="23">
        <f>G878+G879</f>
        <v>134887.29999999999</v>
      </c>
      <c r="H877" s="80">
        <f t="shared" si="161"/>
        <v>134887.29999999999</v>
      </c>
      <c r="I877" s="23">
        <f>I878+I879</f>
        <v>0</v>
      </c>
      <c r="J877" s="80">
        <f t="shared" si="171"/>
        <v>134887.29999999999</v>
      </c>
      <c r="K877" s="23">
        <f>K878+K879</f>
        <v>-66137</v>
      </c>
      <c r="L877" s="23">
        <f t="shared" si="168"/>
        <v>68750.299999999988</v>
      </c>
      <c r="M877" s="1"/>
      <c r="N877" s="1"/>
      <c r="O877" s="1"/>
    </row>
    <row r="878" spans="1:15" s="113" customFormat="1" ht="38.25" outlineLevel="7" x14ac:dyDescent="0.25">
      <c r="A878" s="216" t="s">
        <v>575</v>
      </c>
      <c r="B878" s="45" t="s">
        <v>291</v>
      </c>
      <c r="C878" s="45" t="s">
        <v>180</v>
      </c>
      <c r="D878" s="56" t="s">
        <v>586</v>
      </c>
      <c r="E878" s="45" t="s">
        <v>315</v>
      </c>
      <c r="F878" s="127"/>
      <c r="G878" s="25">
        <v>134873.79999999999</v>
      </c>
      <c r="H878" s="80">
        <f t="shared" si="161"/>
        <v>134873.79999999999</v>
      </c>
      <c r="I878" s="26"/>
      <c r="J878" s="80">
        <f t="shared" si="171"/>
        <v>134873.79999999999</v>
      </c>
      <c r="K878" s="124">
        <v>-66130.100000000006</v>
      </c>
      <c r="L878" s="23">
        <f t="shared" si="168"/>
        <v>68743.699999999983</v>
      </c>
      <c r="M878" s="158">
        <f>-69194+3063.9</f>
        <v>-66130.100000000006</v>
      </c>
      <c r="N878" s="158"/>
      <c r="O878" s="157">
        <f t="shared" ref="O878:O879" si="173">L878+N878</f>
        <v>68743.699999999983</v>
      </c>
    </row>
    <row r="879" spans="1:15" s="113" customFormat="1" ht="38.25" outlineLevel="7" x14ac:dyDescent="0.25">
      <c r="A879" s="216" t="s">
        <v>575</v>
      </c>
      <c r="B879" s="45" t="s">
        <v>291</v>
      </c>
      <c r="C879" s="45" t="s">
        <v>180</v>
      </c>
      <c r="D879" s="56" t="s">
        <v>586</v>
      </c>
      <c r="E879" s="45" t="s">
        <v>315</v>
      </c>
      <c r="F879" s="127"/>
      <c r="G879" s="82">
        <v>13.5</v>
      </c>
      <c r="H879" s="80">
        <f t="shared" si="161"/>
        <v>13.5</v>
      </c>
      <c r="I879" s="26"/>
      <c r="J879" s="80">
        <f t="shared" si="171"/>
        <v>13.5</v>
      </c>
      <c r="K879" s="26">
        <v>-6.9</v>
      </c>
      <c r="L879" s="23">
        <f t="shared" si="168"/>
        <v>6.6</v>
      </c>
      <c r="M879" s="158"/>
      <c r="N879" s="158">
        <v>-6.9</v>
      </c>
      <c r="O879" s="157">
        <f t="shared" si="173"/>
        <v>-0.30000000000000071</v>
      </c>
    </row>
    <row r="880" spans="1:15" ht="25.5" outlineLevel="7" x14ac:dyDescent="0.25">
      <c r="A880" s="222" t="s">
        <v>1121</v>
      </c>
      <c r="B880" s="38" t="s">
        <v>291</v>
      </c>
      <c r="C880" s="38" t="s">
        <v>215</v>
      </c>
      <c r="D880" s="56"/>
      <c r="E880" s="45"/>
      <c r="F880" s="91"/>
      <c r="G880" s="82"/>
      <c r="H880" s="80"/>
      <c r="I880" s="26"/>
      <c r="J880" s="80"/>
      <c r="K880" s="23">
        <f>K881</f>
        <v>4163.8</v>
      </c>
      <c r="L880" s="23">
        <f t="shared" si="168"/>
        <v>4163.8</v>
      </c>
      <c r="O880" s="20"/>
    </row>
    <row r="881" spans="1:15" outlineLevel="7" x14ac:dyDescent="0.25">
      <c r="A881" s="217" t="s">
        <v>554</v>
      </c>
      <c r="B881" s="38" t="s">
        <v>291</v>
      </c>
      <c r="C881" s="38" t="s">
        <v>215</v>
      </c>
      <c r="D881" s="213" t="s">
        <v>7</v>
      </c>
      <c r="E881" s="45"/>
      <c r="F881" s="91"/>
      <c r="G881" s="82"/>
      <c r="H881" s="80"/>
      <c r="I881" s="26"/>
      <c r="J881" s="80"/>
      <c r="K881" s="23">
        <f>K882</f>
        <v>4163.8</v>
      </c>
      <c r="L881" s="23">
        <f t="shared" si="168"/>
        <v>4163.8</v>
      </c>
      <c r="O881" s="20"/>
    </row>
    <row r="882" spans="1:15" ht="25.5" outlineLevel="7" x14ac:dyDescent="0.25">
      <c r="A882" s="223" t="s">
        <v>1122</v>
      </c>
      <c r="B882" s="38" t="s">
        <v>291</v>
      </c>
      <c r="C882" s="38" t="s">
        <v>215</v>
      </c>
      <c r="D882" s="52" t="s">
        <v>104</v>
      </c>
      <c r="E882" s="56"/>
      <c r="F882" s="91"/>
      <c r="G882" s="82"/>
      <c r="H882" s="80"/>
      <c r="I882" s="26"/>
      <c r="J882" s="80"/>
      <c r="K882" s="23">
        <f>K883</f>
        <v>4163.8</v>
      </c>
      <c r="L882" s="23">
        <f t="shared" si="168"/>
        <v>4163.8</v>
      </c>
      <c r="O882" s="20"/>
    </row>
    <row r="883" spans="1:15" ht="38.25" outlineLevel="7" x14ac:dyDescent="0.25">
      <c r="A883" s="224" t="s">
        <v>1123</v>
      </c>
      <c r="B883" s="45" t="s">
        <v>291</v>
      </c>
      <c r="C883" s="45" t="s">
        <v>215</v>
      </c>
      <c r="D883" s="56" t="s">
        <v>104</v>
      </c>
      <c r="E883" s="56" t="s">
        <v>106</v>
      </c>
      <c r="F883" s="91"/>
      <c r="G883" s="82"/>
      <c r="H883" s="80"/>
      <c r="I883" s="26"/>
      <c r="J883" s="80"/>
      <c r="K883" s="26">
        <v>4163.8</v>
      </c>
      <c r="L883" s="23">
        <f t="shared" si="168"/>
        <v>4163.8</v>
      </c>
      <c r="N883" s="20">
        <f>3798.1+365.7</f>
        <v>4163.8</v>
      </c>
      <c r="O883" s="305">
        <f>L883+N883</f>
        <v>8327.6</v>
      </c>
    </row>
    <row r="884" spans="1:15" outlineLevel="1" x14ac:dyDescent="0.25">
      <c r="A884" s="236" t="s">
        <v>222</v>
      </c>
      <c r="B884" s="41" t="s">
        <v>291</v>
      </c>
      <c r="C884" s="41" t="s">
        <v>223</v>
      </c>
      <c r="D884" s="41"/>
      <c r="E884" s="41"/>
      <c r="F884" s="79">
        <v>10000</v>
      </c>
      <c r="G884" s="23">
        <f>G891</f>
        <v>628062.80000000005</v>
      </c>
      <c r="H884" s="80">
        <f t="shared" si="161"/>
        <v>638062.80000000005</v>
      </c>
      <c r="I884" s="23">
        <f>I891+I885</f>
        <v>3090.7</v>
      </c>
      <c r="J884" s="80">
        <f t="shared" si="171"/>
        <v>641153.5</v>
      </c>
      <c r="K884" s="23">
        <f>K891+K885</f>
        <v>1500</v>
      </c>
      <c r="L884" s="23">
        <f t="shared" si="168"/>
        <v>642653.5</v>
      </c>
      <c r="M884" s="1"/>
      <c r="N884" s="1"/>
      <c r="O884" s="1"/>
    </row>
    <row r="885" spans="1:15" outlineLevel="1" x14ac:dyDescent="0.25">
      <c r="A885" s="217" t="s">
        <v>633</v>
      </c>
      <c r="B885" s="36" t="s">
        <v>291</v>
      </c>
      <c r="C885" s="62" t="s">
        <v>348</v>
      </c>
      <c r="D885" s="41"/>
      <c r="E885" s="41"/>
      <c r="F885" s="79">
        <v>0</v>
      </c>
      <c r="G885" s="23">
        <f>G886</f>
        <v>0</v>
      </c>
      <c r="H885" s="80">
        <f t="shared" si="161"/>
        <v>0</v>
      </c>
      <c r="I885" s="23">
        <f>I886</f>
        <v>189</v>
      </c>
      <c r="J885" s="80">
        <f t="shared" si="171"/>
        <v>189</v>
      </c>
      <c r="K885" s="23">
        <f>K886</f>
        <v>0</v>
      </c>
      <c r="L885" s="23">
        <f t="shared" si="168"/>
        <v>189</v>
      </c>
      <c r="M885" s="1"/>
      <c r="N885" s="1"/>
      <c r="O885" s="1"/>
    </row>
    <row r="886" spans="1:15" outlineLevel="1" x14ac:dyDescent="0.25">
      <c r="A886" s="233" t="s">
        <v>320</v>
      </c>
      <c r="B886" s="36" t="s">
        <v>291</v>
      </c>
      <c r="C886" s="62" t="s">
        <v>348</v>
      </c>
      <c r="D886" s="36" t="s">
        <v>321</v>
      </c>
      <c r="E886" s="41"/>
      <c r="F886" s="79">
        <v>0</v>
      </c>
      <c r="G886" s="23">
        <f>G887</f>
        <v>0</v>
      </c>
      <c r="H886" s="80">
        <f t="shared" si="161"/>
        <v>0</v>
      </c>
      <c r="I886" s="23">
        <f>I887</f>
        <v>189</v>
      </c>
      <c r="J886" s="80">
        <f t="shared" si="171"/>
        <v>189</v>
      </c>
      <c r="K886" s="23">
        <f>K887</f>
        <v>0</v>
      </c>
      <c r="L886" s="23">
        <f t="shared" si="168"/>
        <v>189</v>
      </c>
      <c r="M886" s="1"/>
      <c r="N886" s="1"/>
      <c r="O886" s="1"/>
    </row>
    <row r="887" spans="1:15" ht="25.5" outlineLevel="1" x14ac:dyDescent="0.25">
      <c r="A887" s="233" t="s">
        <v>322</v>
      </c>
      <c r="B887" s="36" t="s">
        <v>291</v>
      </c>
      <c r="C887" s="62" t="s">
        <v>348</v>
      </c>
      <c r="D887" s="36" t="s">
        <v>323</v>
      </c>
      <c r="E887" s="41"/>
      <c r="F887" s="79">
        <v>0</v>
      </c>
      <c r="G887" s="23">
        <f>G888</f>
        <v>0</v>
      </c>
      <c r="H887" s="80">
        <f t="shared" si="161"/>
        <v>0</v>
      </c>
      <c r="I887" s="23">
        <f>I888</f>
        <v>189</v>
      </c>
      <c r="J887" s="80">
        <f t="shared" si="171"/>
        <v>189</v>
      </c>
      <c r="K887" s="23">
        <f>K888</f>
        <v>0</v>
      </c>
      <c r="L887" s="23">
        <f t="shared" si="168"/>
        <v>189</v>
      </c>
      <c r="M887" s="1"/>
      <c r="N887" s="1"/>
      <c r="O887" s="1"/>
    </row>
    <row r="888" spans="1:15" ht="38.25" outlineLevel="1" x14ac:dyDescent="0.25">
      <c r="A888" s="217" t="s">
        <v>706</v>
      </c>
      <c r="B888" s="38" t="s">
        <v>291</v>
      </c>
      <c r="C888" s="62" t="s">
        <v>348</v>
      </c>
      <c r="D888" s="52" t="s">
        <v>707</v>
      </c>
      <c r="E888" s="75"/>
      <c r="F888" s="79">
        <v>0</v>
      </c>
      <c r="G888" s="23">
        <f>G889</f>
        <v>0</v>
      </c>
      <c r="H888" s="80">
        <f t="shared" si="161"/>
        <v>0</v>
      </c>
      <c r="I888" s="23">
        <f>I889</f>
        <v>189</v>
      </c>
      <c r="J888" s="80">
        <f t="shared" si="171"/>
        <v>189</v>
      </c>
      <c r="K888" s="23">
        <f>K889</f>
        <v>0</v>
      </c>
      <c r="L888" s="23">
        <f t="shared" si="168"/>
        <v>189</v>
      </c>
      <c r="M888" s="1"/>
      <c r="N888" s="1"/>
      <c r="O888" s="1"/>
    </row>
    <row r="889" spans="1:15" ht="25.5" outlineLevel="1" x14ac:dyDescent="0.25">
      <c r="A889" s="265" t="s">
        <v>630</v>
      </c>
      <c r="B889" s="38" t="s">
        <v>291</v>
      </c>
      <c r="C889" s="62" t="s">
        <v>348</v>
      </c>
      <c r="D889" s="38" t="s">
        <v>324</v>
      </c>
      <c r="E889" s="62"/>
      <c r="F889" s="79">
        <v>0</v>
      </c>
      <c r="G889" s="23">
        <f>G890</f>
        <v>0</v>
      </c>
      <c r="H889" s="80">
        <f t="shared" si="161"/>
        <v>0</v>
      </c>
      <c r="I889" s="23">
        <f>I890</f>
        <v>189</v>
      </c>
      <c r="J889" s="80">
        <f t="shared" si="171"/>
        <v>189</v>
      </c>
      <c r="K889" s="23">
        <f>K890</f>
        <v>0</v>
      </c>
      <c r="L889" s="23">
        <f t="shared" si="168"/>
        <v>189</v>
      </c>
      <c r="M889" s="1"/>
      <c r="N889" s="1"/>
      <c r="O889" s="1"/>
    </row>
    <row r="890" spans="1:15" outlineLevel="1" x14ac:dyDescent="0.25">
      <c r="A890" s="216" t="s">
        <v>548</v>
      </c>
      <c r="B890" s="45" t="s">
        <v>291</v>
      </c>
      <c r="C890" s="63" t="s">
        <v>348</v>
      </c>
      <c r="D890" s="45" t="s">
        <v>324</v>
      </c>
      <c r="E890" s="45" t="s">
        <v>44</v>
      </c>
      <c r="F890" s="79"/>
      <c r="G890" s="23"/>
      <c r="H890" s="80">
        <f t="shared" si="161"/>
        <v>0</v>
      </c>
      <c r="I890" s="83">
        <f>189</f>
        <v>189</v>
      </c>
      <c r="J890" s="80">
        <f t="shared" si="171"/>
        <v>189</v>
      </c>
      <c r="K890" s="26"/>
      <c r="L890" s="23">
        <f t="shared" si="168"/>
        <v>189</v>
      </c>
      <c r="O890" s="305">
        <f>L890+N890</f>
        <v>189</v>
      </c>
    </row>
    <row r="891" spans="1:15" outlineLevel="2" x14ac:dyDescent="0.25">
      <c r="A891" s="233" t="s">
        <v>318</v>
      </c>
      <c r="B891" s="36" t="s">
        <v>291</v>
      </c>
      <c r="C891" s="36" t="s">
        <v>319</v>
      </c>
      <c r="D891" s="36"/>
      <c r="E891" s="36"/>
      <c r="F891" s="79">
        <v>10000</v>
      </c>
      <c r="G891" s="23">
        <f>G892</f>
        <v>628062.80000000005</v>
      </c>
      <c r="H891" s="80">
        <f t="shared" si="161"/>
        <v>638062.80000000005</v>
      </c>
      <c r="I891" s="23">
        <f>I892</f>
        <v>2901.7</v>
      </c>
      <c r="J891" s="80">
        <f t="shared" si="171"/>
        <v>640964.5</v>
      </c>
      <c r="K891" s="23">
        <f>K892</f>
        <v>1500</v>
      </c>
      <c r="L891" s="23">
        <f t="shared" si="168"/>
        <v>642464.5</v>
      </c>
      <c r="M891" s="1"/>
      <c r="N891" s="1"/>
      <c r="O891" s="1"/>
    </row>
    <row r="892" spans="1:15" outlineLevel="3" x14ac:dyDescent="0.25">
      <c r="A892" s="233" t="s">
        <v>320</v>
      </c>
      <c r="B892" s="36" t="s">
        <v>291</v>
      </c>
      <c r="C892" s="36" t="s">
        <v>319</v>
      </c>
      <c r="D892" s="36" t="s">
        <v>321</v>
      </c>
      <c r="E892" s="36"/>
      <c r="F892" s="79">
        <v>10000</v>
      </c>
      <c r="G892" s="23">
        <f>G893</f>
        <v>628062.80000000005</v>
      </c>
      <c r="H892" s="80">
        <f t="shared" si="161"/>
        <v>638062.80000000005</v>
      </c>
      <c r="I892" s="23">
        <f>I893</f>
        <v>2901.7</v>
      </c>
      <c r="J892" s="80">
        <f t="shared" si="171"/>
        <v>640964.5</v>
      </c>
      <c r="K892" s="23">
        <f>K893</f>
        <v>1500</v>
      </c>
      <c r="L892" s="23">
        <f t="shared" si="168"/>
        <v>642464.5</v>
      </c>
      <c r="M892" s="1"/>
      <c r="N892" s="1"/>
      <c r="O892" s="1"/>
    </row>
    <row r="893" spans="1:15" ht="25.5" outlineLevel="4" x14ac:dyDescent="0.25">
      <c r="A893" s="233" t="s">
        <v>322</v>
      </c>
      <c r="B893" s="36" t="s">
        <v>291</v>
      </c>
      <c r="C893" s="36" t="s">
        <v>319</v>
      </c>
      <c r="D893" s="36" t="s">
        <v>323</v>
      </c>
      <c r="E893" s="36"/>
      <c r="F893" s="79">
        <v>10000</v>
      </c>
      <c r="G893" s="23">
        <f>G894+G898</f>
        <v>628062.80000000005</v>
      </c>
      <c r="H893" s="80">
        <f t="shared" si="161"/>
        <v>638062.80000000005</v>
      </c>
      <c r="I893" s="23">
        <f>I894+I898</f>
        <v>2901.7</v>
      </c>
      <c r="J893" s="80">
        <f t="shared" si="171"/>
        <v>640964.5</v>
      </c>
      <c r="K893" s="23">
        <f>K894+K898</f>
        <v>1500</v>
      </c>
      <c r="L893" s="23">
        <f t="shared" si="168"/>
        <v>642464.5</v>
      </c>
      <c r="M893" s="1"/>
      <c r="N893" s="1"/>
      <c r="O893" s="1"/>
    </row>
    <row r="894" spans="1:15" ht="38.25" outlineLevel="4" x14ac:dyDescent="0.25">
      <c r="A894" s="222" t="s">
        <v>706</v>
      </c>
      <c r="B894" s="38" t="s">
        <v>291</v>
      </c>
      <c r="C894" s="36" t="s">
        <v>319</v>
      </c>
      <c r="D894" s="52" t="s">
        <v>707</v>
      </c>
      <c r="E894" s="36"/>
      <c r="F894" s="79">
        <v>10000</v>
      </c>
      <c r="G894" s="23">
        <f>G895</f>
        <v>0</v>
      </c>
      <c r="H894" s="80">
        <f t="shared" si="161"/>
        <v>10000</v>
      </c>
      <c r="I894" s="23">
        <f>I895</f>
        <v>2901.7</v>
      </c>
      <c r="J894" s="80">
        <f t="shared" si="171"/>
        <v>12901.7</v>
      </c>
      <c r="K894" s="23">
        <f>K895</f>
        <v>0</v>
      </c>
      <c r="L894" s="23">
        <f t="shared" si="168"/>
        <v>12901.7</v>
      </c>
      <c r="M894" s="1"/>
      <c r="N894" s="1"/>
      <c r="O894" s="1"/>
    </row>
    <row r="895" spans="1:15" ht="25.5" outlineLevel="6" x14ac:dyDescent="0.25">
      <c r="A895" s="233" t="s">
        <v>289</v>
      </c>
      <c r="B895" s="36" t="s">
        <v>291</v>
      </c>
      <c r="C895" s="36" t="s">
        <v>319</v>
      </c>
      <c r="D895" s="36" t="s">
        <v>324</v>
      </c>
      <c r="E895" s="36"/>
      <c r="F895" s="79">
        <v>10000</v>
      </c>
      <c r="G895" s="23">
        <f>G897</f>
        <v>0</v>
      </c>
      <c r="H895" s="80">
        <f t="shared" si="161"/>
        <v>10000</v>
      </c>
      <c r="I895" s="23">
        <f>I897+I896</f>
        <v>2901.7</v>
      </c>
      <c r="J895" s="80">
        <f t="shared" si="171"/>
        <v>12901.7</v>
      </c>
      <c r="K895" s="23">
        <f>K897+K896</f>
        <v>0</v>
      </c>
      <c r="L895" s="23">
        <f t="shared" si="168"/>
        <v>12901.7</v>
      </c>
      <c r="M895" s="1"/>
      <c r="N895" s="1"/>
      <c r="O895" s="1"/>
    </row>
    <row r="896" spans="1:15" outlineLevel="6" x14ac:dyDescent="0.25">
      <c r="A896" s="216" t="s">
        <v>548</v>
      </c>
      <c r="B896" s="37" t="s">
        <v>291</v>
      </c>
      <c r="C896" s="37" t="s">
        <v>319</v>
      </c>
      <c r="D896" s="37" t="s">
        <v>324</v>
      </c>
      <c r="E896" s="37">
        <v>244</v>
      </c>
      <c r="F896" s="79"/>
      <c r="G896" s="23"/>
      <c r="H896" s="80">
        <f t="shared" si="161"/>
        <v>0</v>
      </c>
      <c r="I896" s="83">
        <f>1308.1+768.6+600+225</f>
        <v>2901.7</v>
      </c>
      <c r="J896" s="80">
        <f t="shared" si="171"/>
        <v>2901.7</v>
      </c>
      <c r="K896" s="26"/>
      <c r="L896" s="23">
        <f t="shared" si="168"/>
        <v>2901.7</v>
      </c>
      <c r="O896" s="305">
        <f t="shared" ref="O896:O897" si="174">L896+N896</f>
        <v>2901.7</v>
      </c>
    </row>
    <row r="897" spans="1:15" ht="38.25" outlineLevel="7" x14ac:dyDescent="0.25">
      <c r="A897" s="234" t="s">
        <v>314</v>
      </c>
      <c r="B897" s="37" t="s">
        <v>291</v>
      </c>
      <c r="C897" s="37" t="s">
        <v>319</v>
      </c>
      <c r="D897" s="37" t="s">
        <v>324</v>
      </c>
      <c r="E897" s="37" t="s">
        <v>315</v>
      </c>
      <c r="F897" s="79">
        <v>10000</v>
      </c>
      <c r="G897" s="81"/>
      <c r="H897" s="80">
        <f t="shared" si="161"/>
        <v>10000</v>
      </c>
      <c r="I897" s="81"/>
      <c r="J897" s="80">
        <f t="shared" si="171"/>
        <v>10000</v>
      </c>
      <c r="K897" s="26"/>
      <c r="L897" s="23">
        <f t="shared" si="168"/>
        <v>10000</v>
      </c>
      <c r="O897" s="305">
        <f t="shared" si="174"/>
        <v>10000</v>
      </c>
    </row>
    <row r="898" spans="1:15" ht="38.25" outlineLevel="7" x14ac:dyDescent="0.25">
      <c r="A898" s="248" t="s">
        <v>587</v>
      </c>
      <c r="B898" s="44" t="s">
        <v>291</v>
      </c>
      <c r="C898" s="36" t="s">
        <v>319</v>
      </c>
      <c r="D898" s="59" t="s">
        <v>589</v>
      </c>
      <c r="E898" s="76"/>
      <c r="F898" s="79">
        <v>0</v>
      </c>
      <c r="G898" s="92">
        <f>G899+G901</f>
        <v>628062.80000000005</v>
      </c>
      <c r="H898" s="80">
        <f t="shared" si="161"/>
        <v>628062.80000000005</v>
      </c>
      <c r="I898" s="92">
        <f>I899+I901</f>
        <v>0</v>
      </c>
      <c r="J898" s="80">
        <f t="shared" si="171"/>
        <v>628062.80000000005</v>
      </c>
      <c r="K898" s="23">
        <f>K899+K901</f>
        <v>1500</v>
      </c>
      <c r="L898" s="23">
        <f t="shared" si="168"/>
        <v>629562.80000000005</v>
      </c>
      <c r="M898" s="1"/>
      <c r="N898" s="1"/>
      <c r="O898" s="1"/>
    </row>
    <row r="899" spans="1:15" ht="51" outlineLevel="7" x14ac:dyDescent="0.25">
      <c r="A899" s="248" t="s">
        <v>588</v>
      </c>
      <c r="B899" s="44" t="s">
        <v>291</v>
      </c>
      <c r="C899" s="36" t="s">
        <v>319</v>
      </c>
      <c r="D899" s="59" t="s">
        <v>590</v>
      </c>
      <c r="E899" s="44" t="s">
        <v>550</v>
      </c>
      <c r="F899" s="79">
        <v>0</v>
      </c>
      <c r="G899" s="92">
        <f>G900</f>
        <v>628000</v>
      </c>
      <c r="H899" s="80">
        <f t="shared" si="161"/>
        <v>628000</v>
      </c>
      <c r="I899" s="92">
        <f>I900</f>
        <v>0</v>
      </c>
      <c r="J899" s="80">
        <f t="shared" si="171"/>
        <v>628000</v>
      </c>
      <c r="K899" s="23">
        <f>K900</f>
        <v>1500</v>
      </c>
      <c r="L899" s="23">
        <f t="shared" ref="L899:L921" si="175">J899+K899</f>
        <v>629500</v>
      </c>
      <c r="M899" s="1"/>
      <c r="N899" s="1"/>
      <c r="O899" s="1"/>
    </row>
    <row r="900" spans="1:15" ht="38.25" outlineLevel="7" x14ac:dyDescent="0.25">
      <c r="A900" s="266" t="s">
        <v>575</v>
      </c>
      <c r="B900" s="48" t="s">
        <v>291</v>
      </c>
      <c r="C900" s="42" t="s">
        <v>319</v>
      </c>
      <c r="D900" s="64" t="s">
        <v>590</v>
      </c>
      <c r="E900" s="48" t="s">
        <v>315</v>
      </c>
      <c r="F900" s="84"/>
      <c r="G900" s="93">
        <v>628000</v>
      </c>
      <c r="H900" s="80">
        <f t="shared" si="161"/>
        <v>628000</v>
      </c>
      <c r="I900" s="94"/>
      <c r="J900" s="80">
        <f t="shared" si="171"/>
        <v>628000</v>
      </c>
      <c r="K900" s="221">
        <v>1500</v>
      </c>
      <c r="L900" s="23">
        <f t="shared" si="175"/>
        <v>629500</v>
      </c>
      <c r="M900" s="20" t="s">
        <v>1160</v>
      </c>
      <c r="O900" s="305">
        <f>L900+N900</f>
        <v>629500</v>
      </c>
    </row>
    <row r="901" spans="1:15" ht="63.75" outlineLevel="7" x14ac:dyDescent="0.25">
      <c r="A901" s="267" t="s">
        <v>775</v>
      </c>
      <c r="B901" s="44" t="s">
        <v>291</v>
      </c>
      <c r="C901" s="145" t="s">
        <v>319</v>
      </c>
      <c r="D901" s="59" t="s">
        <v>625</v>
      </c>
      <c r="E901" s="61"/>
      <c r="F901" s="86">
        <v>0</v>
      </c>
      <c r="G901" s="23">
        <f>G902</f>
        <v>62.8</v>
      </c>
      <c r="H901" s="80">
        <f t="shared" si="161"/>
        <v>62.8</v>
      </c>
      <c r="I901" s="23">
        <f>I902</f>
        <v>0</v>
      </c>
      <c r="J901" s="80">
        <f t="shared" si="171"/>
        <v>62.8</v>
      </c>
      <c r="K901" s="23">
        <f>K902</f>
        <v>0</v>
      </c>
      <c r="L901" s="23">
        <f t="shared" si="175"/>
        <v>62.8</v>
      </c>
      <c r="M901" s="1"/>
      <c r="N901" s="1"/>
      <c r="O901" s="1"/>
    </row>
    <row r="902" spans="1:15" ht="38.25" outlineLevel="7" x14ac:dyDescent="0.25">
      <c r="A902" s="238" t="s">
        <v>575</v>
      </c>
      <c r="B902" s="47" t="s">
        <v>291</v>
      </c>
      <c r="C902" s="40" t="s">
        <v>319</v>
      </c>
      <c r="D902" s="61" t="s">
        <v>625</v>
      </c>
      <c r="E902" s="61" t="s">
        <v>315</v>
      </c>
      <c r="F902" s="86"/>
      <c r="G902" s="82">
        <v>62.8</v>
      </c>
      <c r="H902" s="80">
        <f t="shared" si="161"/>
        <v>62.8</v>
      </c>
      <c r="I902" s="26"/>
      <c r="J902" s="80">
        <f t="shared" si="171"/>
        <v>62.8</v>
      </c>
      <c r="K902" s="26"/>
      <c r="L902" s="174">
        <f t="shared" si="175"/>
        <v>62.8</v>
      </c>
      <c r="O902" s="305">
        <f>L902+N902</f>
        <v>62.8</v>
      </c>
    </row>
    <row r="903" spans="1:15" outlineLevel="1" x14ac:dyDescent="0.25">
      <c r="A903" s="236" t="s">
        <v>252</v>
      </c>
      <c r="B903" s="41" t="s">
        <v>291</v>
      </c>
      <c r="C903" s="41" t="s">
        <v>253</v>
      </c>
      <c r="D903" s="41"/>
      <c r="E903" s="41"/>
      <c r="F903" s="87">
        <v>1987.3353</v>
      </c>
      <c r="G903" s="88">
        <f>G904</f>
        <v>0</v>
      </c>
      <c r="H903" s="80">
        <f t="shared" si="161"/>
        <v>1987.3353</v>
      </c>
      <c r="I903" s="88">
        <f>I904</f>
        <v>0</v>
      </c>
      <c r="J903" s="80">
        <f t="shared" si="171"/>
        <v>1987.3353</v>
      </c>
      <c r="K903" s="88">
        <f>K904</f>
        <v>0</v>
      </c>
      <c r="L903" s="23">
        <f t="shared" si="175"/>
        <v>1987.3353</v>
      </c>
      <c r="M903" s="1"/>
      <c r="N903" s="1"/>
      <c r="O903" s="1"/>
    </row>
    <row r="904" spans="1:15" outlineLevel="2" x14ac:dyDescent="0.25">
      <c r="A904" s="233" t="s">
        <v>260</v>
      </c>
      <c r="B904" s="36" t="s">
        <v>291</v>
      </c>
      <c r="C904" s="36" t="s">
        <v>261</v>
      </c>
      <c r="D904" s="36"/>
      <c r="E904" s="36"/>
      <c r="F904" s="79">
        <v>1987.3353</v>
      </c>
      <c r="G904" s="23">
        <f>G905</f>
        <v>0</v>
      </c>
      <c r="H904" s="80">
        <f t="shared" si="161"/>
        <v>1987.3353</v>
      </c>
      <c r="I904" s="23">
        <f>I905</f>
        <v>0</v>
      </c>
      <c r="J904" s="80">
        <f t="shared" si="171"/>
        <v>1987.3353</v>
      </c>
      <c r="K904" s="23">
        <f>K905</f>
        <v>0</v>
      </c>
      <c r="L904" s="23">
        <f t="shared" si="175"/>
        <v>1987.3353</v>
      </c>
      <c r="M904" s="1"/>
      <c r="N904" s="1"/>
      <c r="O904" s="1"/>
    </row>
    <row r="905" spans="1:15" ht="25.5" outlineLevel="3" x14ac:dyDescent="0.25">
      <c r="A905" s="233" t="s">
        <v>77</v>
      </c>
      <c r="B905" s="36" t="s">
        <v>291</v>
      </c>
      <c r="C905" s="36" t="s">
        <v>261</v>
      </c>
      <c r="D905" s="36" t="s">
        <v>78</v>
      </c>
      <c r="E905" s="36"/>
      <c r="F905" s="79">
        <v>1987.3353</v>
      </c>
      <c r="G905" s="23">
        <f>G906</f>
        <v>0</v>
      </c>
      <c r="H905" s="80">
        <f t="shared" si="161"/>
        <v>1987.3353</v>
      </c>
      <c r="I905" s="23">
        <f>I906</f>
        <v>0</v>
      </c>
      <c r="J905" s="80">
        <f t="shared" si="171"/>
        <v>1987.3353</v>
      </c>
      <c r="K905" s="23">
        <f>K906</f>
        <v>0</v>
      </c>
      <c r="L905" s="23">
        <f t="shared" si="175"/>
        <v>1987.3353</v>
      </c>
      <c r="M905" s="1"/>
      <c r="N905" s="1"/>
      <c r="O905" s="1"/>
    </row>
    <row r="906" spans="1:15" ht="25.5" outlineLevel="4" x14ac:dyDescent="0.25">
      <c r="A906" s="233" t="s">
        <v>79</v>
      </c>
      <c r="B906" s="36" t="s">
        <v>291</v>
      </c>
      <c r="C906" s="36" t="s">
        <v>261</v>
      </c>
      <c r="D906" s="36" t="s">
        <v>80</v>
      </c>
      <c r="E906" s="36"/>
      <c r="F906" s="79">
        <v>1987.3353</v>
      </c>
      <c r="G906" s="23">
        <f>G907</f>
        <v>0</v>
      </c>
      <c r="H906" s="80">
        <f t="shared" si="161"/>
        <v>1987.3353</v>
      </c>
      <c r="I906" s="23">
        <f>I907</f>
        <v>0</v>
      </c>
      <c r="J906" s="80">
        <f t="shared" si="171"/>
        <v>1987.3353</v>
      </c>
      <c r="K906" s="23">
        <f>K907</f>
        <v>0</v>
      </c>
      <c r="L906" s="23">
        <f t="shared" si="175"/>
        <v>1987.3353</v>
      </c>
      <c r="M906" s="1"/>
      <c r="N906" s="1"/>
      <c r="O906" s="1"/>
    </row>
    <row r="907" spans="1:15" ht="63.75" outlineLevel="6" x14ac:dyDescent="0.25">
      <c r="A907" s="233" t="s">
        <v>541</v>
      </c>
      <c r="B907" s="36" t="s">
        <v>291</v>
      </c>
      <c r="C907" s="36" t="s">
        <v>261</v>
      </c>
      <c r="D907" s="36" t="s">
        <v>306</v>
      </c>
      <c r="E907" s="36"/>
      <c r="F907" s="79">
        <v>1987.3353</v>
      </c>
      <c r="G907" s="23">
        <f>G908</f>
        <v>0</v>
      </c>
      <c r="H907" s="80">
        <f t="shared" si="161"/>
        <v>1987.3353</v>
      </c>
      <c r="I907" s="23">
        <f>I908</f>
        <v>0</v>
      </c>
      <c r="J907" s="80">
        <f t="shared" si="171"/>
        <v>1987.3353</v>
      </c>
      <c r="K907" s="23">
        <f>K908</f>
        <v>0</v>
      </c>
      <c r="L907" s="23">
        <f t="shared" si="175"/>
        <v>1987.3353</v>
      </c>
      <c r="M907" s="1"/>
      <c r="N907" s="1"/>
      <c r="O907" s="1"/>
    </row>
    <row r="908" spans="1:15" ht="51" outlineLevel="7" x14ac:dyDescent="0.25">
      <c r="A908" s="234" t="s">
        <v>47</v>
      </c>
      <c r="B908" s="37" t="s">
        <v>291</v>
      </c>
      <c r="C908" s="37" t="s">
        <v>261</v>
      </c>
      <c r="D908" s="37" t="s">
        <v>306</v>
      </c>
      <c r="E908" s="37" t="s">
        <v>48</v>
      </c>
      <c r="F908" s="79">
        <v>1987.3353</v>
      </c>
      <c r="G908" s="26"/>
      <c r="H908" s="80">
        <f t="shared" si="161"/>
        <v>1987.3353</v>
      </c>
      <c r="I908" s="26"/>
      <c r="J908" s="80">
        <f t="shared" si="171"/>
        <v>1987.3353</v>
      </c>
      <c r="K908" s="26"/>
      <c r="L908" s="23">
        <f t="shared" si="175"/>
        <v>1987.3353</v>
      </c>
      <c r="O908" s="305">
        <f>L908+N908</f>
        <v>1987.3353</v>
      </c>
    </row>
    <row r="909" spans="1:15" outlineLevel="1" x14ac:dyDescent="0.25">
      <c r="A909" s="233" t="s">
        <v>283</v>
      </c>
      <c r="B909" s="36" t="s">
        <v>291</v>
      </c>
      <c r="C909" s="36" t="s">
        <v>284</v>
      </c>
      <c r="D909" s="36"/>
      <c r="E909" s="36"/>
      <c r="F909" s="79">
        <v>8100</v>
      </c>
      <c r="G909" s="23">
        <f>G910</f>
        <v>0</v>
      </c>
      <c r="H909" s="80">
        <f t="shared" si="161"/>
        <v>8100</v>
      </c>
      <c r="I909" s="23">
        <f>I910</f>
        <v>25002.5</v>
      </c>
      <c r="J909" s="80">
        <f t="shared" si="171"/>
        <v>33102.5</v>
      </c>
      <c r="K909" s="23">
        <f>K910</f>
        <v>-24961.5</v>
      </c>
      <c r="L909" s="23">
        <f t="shared" si="175"/>
        <v>8141</v>
      </c>
      <c r="M909" s="1"/>
      <c r="N909" s="1"/>
      <c r="O909" s="1"/>
    </row>
    <row r="910" spans="1:15" outlineLevel="2" x14ac:dyDescent="0.25">
      <c r="A910" s="233" t="s">
        <v>285</v>
      </c>
      <c r="B910" s="36" t="s">
        <v>291</v>
      </c>
      <c r="C910" s="36" t="s">
        <v>286</v>
      </c>
      <c r="D910" s="36"/>
      <c r="E910" s="36"/>
      <c r="F910" s="79">
        <v>8100</v>
      </c>
      <c r="G910" s="23">
        <f>G911</f>
        <v>0</v>
      </c>
      <c r="H910" s="80">
        <f t="shared" si="161"/>
        <v>8100</v>
      </c>
      <c r="I910" s="23">
        <f>I911+I915</f>
        <v>25002.5</v>
      </c>
      <c r="J910" s="80">
        <f t="shared" si="171"/>
        <v>33102.5</v>
      </c>
      <c r="K910" s="23">
        <f>K911+K915</f>
        <v>-24961.5</v>
      </c>
      <c r="L910" s="23">
        <f t="shared" si="175"/>
        <v>8141</v>
      </c>
      <c r="M910" s="1"/>
      <c r="N910" s="1"/>
      <c r="O910" s="1"/>
    </row>
    <row r="911" spans="1:15" ht="25.5" outlineLevel="3" x14ac:dyDescent="0.25">
      <c r="A911" s="233" t="s">
        <v>287</v>
      </c>
      <c r="B911" s="36" t="s">
        <v>291</v>
      </c>
      <c r="C911" s="36" t="s">
        <v>286</v>
      </c>
      <c r="D911" s="36" t="s">
        <v>288</v>
      </c>
      <c r="E911" s="36"/>
      <c r="F911" s="79">
        <v>8100</v>
      </c>
      <c r="G911" s="23">
        <f>G912</f>
        <v>0</v>
      </c>
      <c r="H911" s="80">
        <f t="shared" ref="H911:H921" si="176">F911+G911</f>
        <v>8100</v>
      </c>
      <c r="I911" s="23">
        <f>I912</f>
        <v>0</v>
      </c>
      <c r="J911" s="80">
        <f t="shared" si="171"/>
        <v>8100</v>
      </c>
      <c r="K911" s="23">
        <f>K912</f>
        <v>38.500000000000007</v>
      </c>
      <c r="L911" s="23">
        <f t="shared" si="175"/>
        <v>8138.5</v>
      </c>
      <c r="M911" s="1"/>
      <c r="N911" s="1"/>
      <c r="O911" s="1"/>
    </row>
    <row r="912" spans="1:15" ht="25.5" outlineLevel="6" x14ac:dyDescent="0.25">
      <c r="A912" s="233" t="s">
        <v>289</v>
      </c>
      <c r="B912" s="36" t="s">
        <v>291</v>
      </c>
      <c r="C912" s="36" t="s">
        <v>286</v>
      </c>
      <c r="D912" s="36" t="s">
        <v>290</v>
      </c>
      <c r="E912" s="36"/>
      <c r="F912" s="79">
        <v>8100</v>
      </c>
      <c r="G912" s="23">
        <f>G914</f>
        <v>0</v>
      </c>
      <c r="H912" s="80">
        <f t="shared" si="176"/>
        <v>8100</v>
      </c>
      <c r="I912" s="23">
        <f>I914</f>
        <v>0</v>
      </c>
      <c r="J912" s="80">
        <f t="shared" si="171"/>
        <v>8100</v>
      </c>
      <c r="K912" s="23">
        <f>K914+K913</f>
        <v>38.500000000000007</v>
      </c>
      <c r="L912" s="23">
        <f t="shared" si="175"/>
        <v>8138.5</v>
      </c>
      <c r="M912" s="1"/>
      <c r="N912" s="1"/>
      <c r="O912" s="1"/>
    </row>
    <row r="913" spans="1:15" outlineLevel="6" x14ac:dyDescent="0.25">
      <c r="A913" s="218" t="s">
        <v>772</v>
      </c>
      <c r="B913" s="37" t="s">
        <v>291</v>
      </c>
      <c r="C913" s="37" t="s">
        <v>286</v>
      </c>
      <c r="D913" s="37" t="s">
        <v>290</v>
      </c>
      <c r="E913" s="37">
        <v>247</v>
      </c>
      <c r="F913" s="79"/>
      <c r="G913" s="23"/>
      <c r="H913" s="80"/>
      <c r="I913" s="23"/>
      <c r="J913" s="80"/>
      <c r="K913" s="26">
        <v>71.900000000000006</v>
      </c>
      <c r="L913" s="23">
        <f t="shared" si="175"/>
        <v>71.900000000000006</v>
      </c>
      <c r="M913" s="1"/>
      <c r="N913" s="1">
        <v>71.900000000000006</v>
      </c>
      <c r="O913" s="305">
        <f t="shared" ref="O913:O914" si="177">L913+N913</f>
        <v>143.80000000000001</v>
      </c>
    </row>
    <row r="914" spans="1:15" ht="38.25" outlineLevel="7" x14ac:dyDescent="0.25">
      <c r="A914" s="234" t="s">
        <v>314</v>
      </c>
      <c r="B914" s="37" t="s">
        <v>291</v>
      </c>
      <c r="C914" s="37" t="s">
        <v>286</v>
      </c>
      <c r="D914" s="37" t="s">
        <v>290</v>
      </c>
      <c r="E914" s="37" t="s">
        <v>315</v>
      </c>
      <c r="F914" s="79">
        <v>8100</v>
      </c>
      <c r="G914" s="26"/>
      <c r="H914" s="80">
        <f t="shared" si="176"/>
        <v>8100</v>
      </c>
      <c r="I914" s="26"/>
      <c r="J914" s="80">
        <f t="shared" si="171"/>
        <v>8100</v>
      </c>
      <c r="K914" s="26">
        <v>-33.4</v>
      </c>
      <c r="L914" s="23">
        <f t="shared" si="175"/>
        <v>8066.6</v>
      </c>
      <c r="N914" s="20">
        <v>-33.4</v>
      </c>
      <c r="O914" s="305">
        <f t="shared" si="177"/>
        <v>8033.2000000000007</v>
      </c>
    </row>
    <row r="915" spans="1:15" ht="25.5" outlineLevel="7" x14ac:dyDescent="0.25">
      <c r="A915" s="222" t="s">
        <v>571</v>
      </c>
      <c r="B915" s="38" t="s">
        <v>291</v>
      </c>
      <c r="C915" s="38" t="s">
        <v>286</v>
      </c>
      <c r="D915" s="52" t="s">
        <v>78</v>
      </c>
      <c r="E915" s="37"/>
      <c r="F915" s="79">
        <v>0</v>
      </c>
      <c r="G915" s="26"/>
      <c r="H915" s="80">
        <f t="shared" si="176"/>
        <v>0</v>
      </c>
      <c r="I915" s="23">
        <f>I916</f>
        <v>25002.5</v>
      </c>
      <c r="J915" s="80">
        <f t="shared" si="171"/>
        <v>25002.5</v>
      </c>
      <c r="K915" s="23">
        <f>K916</f>
        <v>-25000</v>
      </c>
      <c r="L915" s="23">
        <f t="shared" si="175"/>
        <v>2.5</v>
      </c>
      <c r="M915" s="1"/>
      <c r="N915" s="1"/>
      <c r="O915" s="1"/>
    </row>
    <row r="916" spans="1:15" ht="25.5" outlineLevel="7" x14ac:dyDescent="0.25">
      <c r="A916" s="222" t="s">
        <v>572</v>
      </c>
      <c r="B916" s="38" t="s">
        <v>291</v>
      </c>
      <c r="C916" s="38" t="s">
        <v>286</v>
      </c>
      <c r="D916" s="52" t="s">
        <v>80</v>
      </c>
      <c r="E916" s="37"/>
      <c r="F916" s="79">
        <v>0</v>
      </c>
      <c r="G916" s="26"/>
      <c r="H916" s="80">
        <f t="shared" si="176"/>
        <v>0</v>
      </c>
      <c r="I916" s="23">
        <f>I917</f>
        <v>25002.5</v>
      </c>
      <c r="J916" s="80">
        <f t="shared" si="171"/>
        <v>25002.5</v>
      </c>
      <c r="K916" s="23">
        <f>K917</f>
        <v>-25000</v>
      </c>
      <c r="L916" s="23">
        <f t="shared" si="175"/>
        <v>2.5</v>
      </c>
      <c r="M916" s="1"/>
      <c r="N916" s="1"/>
      <c r="O916" s="1"/>
    </row>
    <row r="917" spans="1:15" ht="25.5" outlineLevel="7" x14ac:dyDescent="0.25">
      <c r="A917" s="222" t="s">
        <v>573</v>
      </c>
      <c r="B917" s="38" t="s">
        <v>291</v>
      </c>
      <c r="C917" s="38" t="s">
        <v>286</v>
      </c>
      <c r="D917" s="52" t="s">
        <v>576</v>
      </c>
      <c r="E917" s="37"/>
      <c r="F917" s="79">
        <v>0</v>
      </c>
      <c r="G917" s="26"/>
      <c r="H917" s="80">
        <f t="shared" si="176"/>
        <v>0</v>
      </c>
      <c r="I917" s="23">
        <f>I918+I920</f>
        <v>25002.5</v>
      </c>
      <c r="J917" s="80">
        <f t="shared" si="171"/>
        <v>25002.5</v>
      </c>
      <c r="K917" s="23">
        <f>K918+K920</f>
        <v>-25000</v>
      </c>
      <c r="L917" s="23">
        <f t="shared" si="175"/>
        <v>2.5</v>
      </c>
      <c r="M917" s="1"/>
      <c r="N917" s="1"/>
      <c r="O917" s="1"/>
    </row>
    <row r="918" spans="1:15" ht="25.5" outlineLevel="7" x14ac:dyDescent="0.25">
      <c r="A918" s="227" t="s">
        <v>574</v>
      </c>
      <c r="B918" s="313" t="s">
        <v>291</v>
      </c>
      <c r="C918" s="39" t="s">
        <v>286</v>
      </c>
      <c r="D918" s="314" t="s">
        <v>577</v>
      </c>
      <c r="E918" s="313" t="s">
        <v>550</v>
      </c>
      <c r="F918" s="79">
        <v>0</v>
      </c>
      <c r="G918" s="26"/>
      <c r="H918" s="80">
        <f t="shared" si="176"/>
        <v>0</v>
      </c>
      <c r="I918" s="23">
        <f>I919</f>
        <v>25000</v>
      </c>
      <c r="J918" s="120">
        <f t="shared" si="171"/>
        <v>25000</v>
      </c>
      <c r="K918" s="85">
        <f>K919</f>
        <v>-25000</v>
      </c>
      <c r="L918" s="85">
        <f t="shared" si="175"/>
        <v>0</v>
      </c>
      <c r="M918" s="1"/>
      <c r="N918" s="1"/>
      <c r="O918" s="1"/>
    </row>
    <row r="919" spans="1:15" ht="38.25" outlineLevel="7" x14ac:dyDescent="0.25">
      <c r="A919" s="238" t="s">
        <v>575</v>
      </c>
      <c r="B919" s="47" t="s">
        <v>291</v>
      </c>
      <c r="C919" s="40" t="s">
        <v>286</v>
      </c>
      <c r="D919" s="61" t="s">
        <v>577</v>
      </c>
      <c r="E919" s="47" t="s">
        <v>315</v>
      </c>
      <c r="F919" s="311"/>
      <c r="G919" s="94"/>
      <c r="H919" s="80">
        <f t="shared" si="176"/>
        <v>0</v>
      </c>
      <c r="I919" s="25">
        <v>25000</v>
      </c>
      <c r="J919" s="80">
        <f t="shared" si="171"/>
        <v>25000</v>
      </c>
      <c r="K919" s="124">
        <v>-25000</v>
      </c>
      <c r="L919" s="23">
        <f t="shared" si="175"/>
        <v>0</v>
      </c>
      <c r="M919" s="312" t="s">
        <v>1161</v>
      </c>
      <c r="O919" s="305">
        <f>L919+N919</f>
        <v>0</v>
      </c>
    </row>
    <row r="920" spans="1:15" ht="25.5" outlineLevel="7" x14ac:dyDescent="0.25">
      <c r="A920" s="315" t="s">
        <v>574</v>
      </c>
      <c r="B920" s="316" t="s">
        <v>291</v>
      </c>
      <c r="C920" s="317" t="s">
        <v>286</v>
      </c>
      <c r="D920" s="318" t="s">
        <v>624</v>
      </c>
      <c r="E920" s="316"/>
      <c r="F920" s="86">
        <v>0</v>
      </c>
      <c r="G920" s="26"/>
      <c r="H920" s="80">
        <f t="shared" si="176"/>
        <v>0</v>
      </c>
      <c r="I920" s="23">
        <f>I921</f>
        <v>2.5</v>
      </c>
      <c r="J920" s="98">
        <f t="shared" si="171"/>
        <v>2.5</v>
      </c>
      <c r="K920" s="88">
        <f>K921</f>
        <v>0</v>
      </c>
      <c r="L920" s="88">
        <f t="shared" si="175"/>
        <v>2.5</v>
      </c>
      <c r="M920" s="1"/>
      <c r="N920" s="1"/>
      <c r="O920" s="1"/>
    </row>
    <row r="921" spans="1:15" ht="38.25" outlineLevel="7" x14ac:dyDescent="0.25">
      <c r="A921" s="238" t="s">
        <v>575</v>
      </c>
      <c r="B921" s="47" t="s">
        <v>291</v>
      </c>
      <c r="C921" s="40" t="s">
        <v>286</v>
      </c>
      <c r="D921" s="61" t="s">
        <v>624</v>
      </c>
      <c r="E921" s="47" t="s">
        <v>315</v>
      </c>
      <c r="F921" s="86"/>
      <c r="G921" s="26"/>
      <c r="H921" s="80">
        <f t="shared" si="176"/>
        <v>0</v>
      </c>
      <c r="I921" s="82">
        <v>2.5</v>
      </c>
      <c r="J921" s="80">
        <f t="shared" si="171"/>
        <v>2.5</v>
      </c>
      <c r="K921" s="26"/>
      <c r="L921" s="23">
        <f t="shared" si="175"/>
        <v>2.5</v>
      </c>
      <c r="O921" s="305">
        <f>L921+N921</f>
        <v>2.5</v>
      </c>
    </row>
    <row r="922" spans="1:15" ht="38.25" x14ac:dyDescent="0.25">
      <c r="A922" s="268" t="s">
        <v>325</v>
      </c>
      <c r="B922" s="49" t="s">
        <v>326</v>
      </c>
      <c r="C922" s="49"/>
      <c r="D922" s="49"/>
      <c r="E922" s="49"/>
      <c r="F922" s="30">
        <v>182693.6</v>
      </c>
      <c r="G922" s="95">
        <f>G923+G949</f>
        <v>0</v>
      </c>
      <c r="H922" s="95">
        <f>F922+G922</f>
        <v>182693.6</v>
      </c>
      <c r="I922" s="78">
        <f>I923+I949</f>
        <v>54289.8</v>
      </c>
      <c r="J922" s="78">
        <f>H922+I922</f>
        <v>236983.40000000002</v>
      </c>
      <c r="K922" s="78">
        <f>K923+K949</f>
        <v>-111257.7</v>
      </c>
      <c r="L922" s="78">
        <f>J922+K922</f>
        <v>125725.70000000003</v>
      </c>
      <c r="M922" s="1"/>
      <c r="N922" s="1"/>
      <c r="O922" s="1"/>
    </row>
    <row r="923" spans="1:15" outlineLevel="1" x14ac:dyDescent="0.25">
      <c r="A923" s="233" t="s">
        <v>2</v>
      </c>
      <c r="B923" s="36" t="s">
        <v>326</v>
      </c>
      <c r="C923" s="36" t="s">
        <v>3</v>
      </c>
      <c r="D923" s="36"/>
      <c r="E923" s="36"/>
      <c r="F923" s="79">
        <v>152478.6</v>
      </c>
      <c r="G923" s="23">
        <f>G924+G935</f>
        <v>0</v>
      </c>
      <c r="H923" s="80">
        <f t="shared" ref="H923:H954" si="178">F923+G923</f>
        <v>152478.6</v>
      </c>
      <c r="I923" s="23">
        <f>I924+I935</f>
        <v>54289.8</v>
      </c>
      <c r="J923" s="80">
        <f t="shared" ref="J923:J954" si="179">H923+I923</f>
        <v>206768.40000000002</v>
      </c>
      <c r="K923" s="23">
        <f>K924+K935</f>
        <v>-111257.7</v>
      </c>
      <c r="L923" s="23">
        <f t="shared" ref="L923:L927" si="180">J923+K923</f>
        <v>95510.700000000026</v>
      </c>
      <c r="M923" s="1"/>
      <c r="N923" s="1"/>
      <c r="O923" s="1"/>
    </row>
    <row r="924" spans="1:15" ht="38.25" outlineLevel="2" x14ac:dyDescent="0.25">
      <c r="A924" s="233" t="s">
        <v>327</v>
      </c>
      <c r="B924" s="36" t="s">
        <v>326</v>
      </c>
      <c r="C924" s="36" t="s">
        <v>328</v>
      </c>
      <c r="D924" s="36"/>
      <c r="E924" s="36"/>
      <c r="F924" s="79">
        <v>18557.400000000001</v>
      </c>
      <c r="G924" s="23">
        <f>G925</f>
        <v>0</v>
      </c>
      <c r="H924" s="80">
        <f t="shared" si="178"/>
        <v>18557.400000000001</v>
      </c>
      <c r="I924" s="23">
        <f>I925</f>
        <v>0</v>
      </c>
      <c r="J924" s="80">
        <f t="shared" si="179"/>
        <v>18557.400000000001</v>
      </c>
      <c r="K924" s="23">
        <f>K925</f>
        <v>203.89999999999998</v>
      </c>
      <c r="L924" s="23">
        <f t="shared" si="180"/>
        <v>18761.300000000003</v>
      </c>
      <c r="M924" s="1"/>
      <c r="N924" s="1"/>
      <c r="O924" s="1"/>
    </row>
    <row r="925" spans="1:15" ht="25.5" outlineLevel="3" x14ac:dyDescent="0.25">
      <c r="A925" s="233" t="s">
        <v>69</v>
      </c>
      <c r="B925" s="36" t="s">
        <v>326</v>
      </c>
      <c r="C925" s="36" t="s">
        <v>328</v>
      </c>
      <c r="D925" s="36" t="s">
        <v>70</v>
      </c>
      <c r="E925" s="36"/>
      <c r="F925" s="79">
        <v>18557.400000000001</v>
      </c>
      <c r="G925" s="23">
        <f>G926</f>
        <v>0</v>
      </c>
      <c r="H925" s="80">
        <f t="shared" si="178"/>
        <v>18557.400000000001</v>
      </c>
      <c r="I925" s="23">
        <f>I926</f>
        <v>0</v>
      </c>
      <c r="J925" s="80">
        <f t="shared" si="179"/>
        <v>18557.400000000001</v>
      </c>
      <c r="K925" s="23">
        <f>K926</f>
        <v>203.89999999999998</v>
      </c>
      <c r="L925" s="23">
        <f t="shared" si="180"/>
        <v>18761.300000000003</v>
      </c>
      <c r="M925" s="1"/>
      <c r="N925" s="1"/>
      <c r="O925" s="1"/>
    </row>
    <row r="926" spans="1:15" ht="25.5" outlineLevel="3" x14ac:dyDescent="0.25">
      <c r="A926" s="227" t="s">
        <v>708</v>
      </c>
      <c r="B926" s="114" t="s">
        <v>326</v>
      </c>
      <c r="C926" s="39" t="s">
        <v>328</v>
      </c>
      <c r="D926" s="55" t="s">
        <v>709</v>
      </c>
      <c r="E926" s="39"/>
      <c r="F926" s="79">
        <v>18557.400000000001</v>
      </c>
      <c r="G926" s="23">
        <f>G930</f>
        <v>0</v>
      </c>
      <c r="H926" s="80">
        <f t="shared" si="178"/>
        <v>18557.400000000001</v>
      </c>
      <c r="I926" s="23">
        <f>I930</f>
        <v>0</v>
      </c>
      <c r="J926" s="120">
        <f t="shared" si="179"/>
        <v>18557.400000000001</v>
      </c>
      <c r="K926" s="23">
        <f>K930+K927</f>
        <v>203.89999999999998</v>
      </c>
      <c r="L926" s="23">
        <f t="shared" si="180"/>
        <v>18761.300000000003</v>
      </c>
      <c r="M926" s="1"/>
      <c r="N926" s="1"/>
      <c r="O926" s="1"/>
    </row>
    <row r="927" spans="1:15" outlineLevel="3" x14ac:dyDescent="0.25">
      <c r="A927" s="222" t="s">
        <v>773</v>
      </c>
      <c r="B927" s="38" t="s">
        <v>326</v>
      </c>
      <c r="C927" s="101" t="s">
        <v>328</v>
      </c>
      <c r="D927" s="52" t="s">
        <v>828</v>
      </c>
      <c r="E927" s="53"/>
      <c r="F927" s="91"/>
      <c r="G927" s="23"/>
      <c r="H927" s="80"/>
      <c r="I927" s="118"/>
      <c r="J927" s="80"/>
      <c r="K927" s="141">
        <f>K928+K929</f>
        <v>203.89999999999998</v>
      </c>
      <c r="L927" s="23">
        <f t="shared" si="180"/>
        <v>203.89999999999998</v>
      </c>
      <c r="M927" s="1"/>
      <c r="N927" s="1"/>
      <c r="O927" s="1"/>
    </row>
    <row r="928" spans="1:15" ht="25.5" outlineLevel="3" x14ac:dyDescent="0.25">
      <c r="A928" s="269" t="s">
        <v>798</v>
      </c>
      <c r="B928" s="146" t="s">
        <v>326</v>
      </c>
      <c r="C928" s="147" t="s">
        <v>328</v>
      </c>
      <c r="D928" s="148" t="s">
        <v>828</v>
      </c>
      <c r="E928" s="149">
        <v>121</v>
      </c>
      <c r="F928" s="91"/>
      <c r="G928" s="23"/>
      <c r="H928" s="80"/>
      <c r="I928" s="118"/>
      <c r="J928" s="150"/>
      <c r="K928" s="151">
        <v>156.6</v>
      </c>
      <c r="L928" s="23">
        <f t="shared" ref="L928:L938" si="181">J928+K928</f>
        <v>156.6</v>
      </c>
      <c r="M928" s="1"/>
      <c r="O928" s="305">
        <f t="shared" ref="O928:O929" si="182">L928+N928</f>
        <v>156.6</v>
      </c>
    </row>
    <row r="929" spans="1:15" ht="51" outlineLevel="3" x14ac:dyDescent="0.25">
      <c r="A929" s="216" t="s">
        <v>821</v>
      </c>
      <c r="B929" s="45" t="s">
        <v>326</v>
      </c>
      <c r="C929" s="40" t="s">
        <v>328</v>
      </c>
      <c r="D929" s="56" t="s">
        <v>828</v>
      </c>
      <c r="E929" s="40">
        <v>129</v>
      </c>
      <c r="F929" s="91"/>
      <c r="G929" s="23"/>
      <c r="H929" s="80"/>
      <c r="I929" s="118"/>
      <c r="J929" s="112"/>
      <c r="K929" s="143">
        <v>47.3</v>
      </c>
      <c r="L929" s="23">
        <f t="shared" si="181"/>
        <v>47.3</v>
      </c>
      <c r="M929" s="1"/>
      <c r="O929" s="305">
        <f t="shared" si="182"/>
        <v>47.3</v>
      </c>
    </row>
    <row r="930" spans="1:15" outlineLevel="6" x14ac:dyDescent="0.25">
      <c r="A930" s="236" t="s">
        <v>303</v>
      </c>
      <c r="B930" s="41" t="s">
        <v>326</v>
      </c>
      <c r="C930" s="41" t="s">
        <v>328</v>
      </c>
      <c r="D930" s="41" t="s">
        <v>329</v>
      </c>
      <c r="E930" s="41"/>
      <c r="F930" s="79">
        <v>18557.400000000001</v>
      </c>
      <c r="G930" s="23">
        <f>G931+G932+G933+G934</f>
        <v>0</v>
      </c>
      <c r="H930" s="80">
        <f t="shared" si="178"/>
        <v>18557.400000000001</v>
      </c>
      <c r="I930" s="23">
        <f>I931+I932+I933+I934</f>
        <v>0</v>
      </c>
      <c r="J930" s="98">
        <f t="shared" si="179"/>
        <v>18557.400000000001</v>
      </c>
      <c r="K930" s="23">
        <f>K931+K932+K933+K934</f>
        <v>0</v>
      </c>
      <c r="L930" s="23">
        <f t="shared" si="181"/>
        <v>18557.400000000001</v>
      </c>
      <c r="M930" s="1"/>
      <c r="N930" s="1"/>
      <c r="O930" s="1"/>
    </row>
    <row r="931" spans="1:15" ht="25.5" outlineLevel="7" x14ac:dyDescent="0.25">
      <c r="A931" s="234" t="s">
        <v>10</v>
      </c>
      <c r="B931" s="37" t="s">
        <v>326</v>
      </c>
      <c r="C931" s="37" t="s">
        <v>328</v>
      </c>
      <c r="D931" s="37" t="s">
        <v>329</v>
      </c>
      <c r="E931" s="37" t="s">
        <v>11</v>
      </c>
      <c r="F931" s="79">
        <v>8006.4</v>
      </c>
      <c r="G931" s="26"/>
      <c r="H931" s="80">
        <f t="shared" si="178"/>
        <v>8006.4</v>
      </c>
      <c r="I931" s="26"/>
      <c r="J931" s="80">
        <f t="shared" si="179"/>
        <v>8006.4</v>
      </c>
      <c r="K931" s="26"/>
      <c r="L931" s="23">
        <f t="shared" si="181"/>
        <v>8006.4</v>
      </c>
      <c r="O931" s="305">
        <f t="shared" ref="O931:O934" si="183">L931+N931</f>
        <v>8006.4</v>
      </c>
    </row>
    <row r="932" spans="1:15" ht="51" outlineLevel="7" x14ac:dyDescent="0.25">
      <c r="A932" s="234" t="s">
        <v>12</v>
      </c>
      <c r="B932" s="37" t="s">
        <v>326</v>
      </c>
      <c r="C932" s="37" t="s">
        <v>328</v>
      </c>
      <c r="D932" s="37" t="s">
        <v>329</v>
      </c>
      <c r="E932" s="37" t="s">
        <v>13</v>
      </c>
      <c r="F932" s="79">
        <v>2390</v>
      </c>
      <c r="G932" s="26"/>
      <c r="H932" s="80">
        <f t="shared" si="178"/>
        <v>2390</v>
      </c>
      <c r="I932" s="26"/>
      <c r="J932" s="80">
        <f t="shared" si="179"/>
        <v>2390</v>
      </c>
      <c r="K932" s="26"/>
      <c r="L932" s="23">
        <f t="shared" si="181"/>
        <v>2390</v>
      </c>
      <c r="O932" s="305">
        <f t="shared" si="183"/>
        <v>2390</v>
      </c>
    </row>
    <row r="933" spans="1:15" ht="25.5" outlineLevel="7" x14ac:dyDescent="0.25">
      <c r="A933" s="234" t="s">
        <v>42</v>
      </c>
      <c r="B933" s="37" t="s">
        <v>326</v>
      </c>
      <c r="C933" s="37" t="s">
        <v>328</v>
      </c>
      <c r="D933" s="37" t="s">
        <v>329</v>
      </c>
      <c r="E933" s="37" t="s">
        <v>43</v>
      </c>
      <c r="F933" s="79">
        <v>810</v>
      </c>
      <c r="G933" s="26"/>
      <c r="H933" s="80">
        <f t="shared" si="178"/>
        <v>810</v>
      </c>
      <c r="I933" s="26"/>
      <c r="J933" s="80">
        <f t="shared" si="179"/>
        <v>810</v>
      </c>
      <c r="K933" s="26"/>
      <c r="L933" s="23">
        <f t="shared" si="181"/>
        <v>810</v>
      </c>
      <c r="O933" s="305">
        <f t="shared" si="183"/>
        <v>810</v>
      </c>
    </row>
    <row r="934" spans="1:15" outlineLevel="7" x14ac:dyDescent="0.25">
      <c r="A934" s="216" t="s">
        <v>548</v>
      </c>
      <c r="B934" s="37" t="s">
        <v>326</v>
      </c>
      <c r="C934" s="37" t="s">
        <v>328</v>
      </c>
      <c r="D934" s="37" t="s">
        <v>329</v>
      </c>
      <c r="E934" s="37" t="s">
        <v>44</v>
      </c>
      <c r="F934" s="79">
        <v>7351</v>
      </c>
      <c r="G934" s="26"/>
      <c r="H934" s="80">
        <f t="shared" si="178"/>
        <v>7351</v>
      </c>
      <c r="I934" s="26"/>
      <c r="J934" s="80">
        <f t="shared" si="179"/>
        <v>7351</v>
      </c>
      <c r="K934" s="26"/>
      <c r="L934" s="23">
        <f t="shared" si="181"/>
        <v>7351</v>
      </c>
      <c r="O934" s="305">
        <f t="shared" si="183"/>
        <v>7351</v>
      </c>
    </row>
    <row r="935" spans="1:15" outlineLevel="2" x14ac:dyDescent="0.25">
      <c r="A935" s="233" t="s">
        <v>75</v>
      </c>
      <c r="B935" s="36" t="s">
        <v>326</v>
      </c>
      <c r="C935" s="36" t="s">
        <v>76</v>
      </c>
      <c r="D935" s="36"/>
      <c r="E935" s="36"/>
      <c r="F935" s="79">
        <v>133921.20000000001</v>
      </c>
      <c r="G935" s="23">
        <f>G936</f>
        <v>0</v>
      </c>
      <c r="H935" s="80">
        <f t="shared" si="178"/>
        <v>133921.20000000001</v>
      </c>
      <c r="I935" s="23">
        <f>I936</f>
        <v>54289.8</v>
      </c>
      <c r="J935" s="80">
        <f t="shared" si="179"/>
        <v>188211</v>
      </c>
      <c r="K935" s="23">
        <f>K936</f>
        <v>-111461.59999999999</v>
      </c>
      <c r="L935" s="23">
        <f t="shared" si="181"/>
        <v>76749.400000000009</v>
      </c>
      <c r="M935" s="1"/>
      <c r="N935" s="1"/>
      <c r="O935" s="1"/>
    </row>
    <row r="936" spans="1:15" ht="25.5" outlineLevel="3" x14ac:dyDescent="0.25">
      <c r="A936" s="233" t="s">
        <v>69</v>
      </c>
      <c r="B936" s="36" t="s">
        <v>326</v>
      </c>
      <c r="C936" s="36" t="s">
        <v>76</v>
      </c>
      <c r="D936" s="36" t="s">
        <v>70</v>
      </c>
      <c r="E936" s="36"/>
      <c r="F936" s="79">
        <v>133921.20000000001</v>
      </c>
      <c r="G936" s="23">
        <f>G937+G946</f>
        <v>0</v>
      </c>
      <c r="H936" s="80">
        <f t="shared" si="178"/>
        <v>133921.20000000001</v>
      </c>
      <c r="I936" s="23">
        <f>I937+I946</f>
        <v>54289.8</v>
      </c>
      <c r="J936" s="80">
        <f t="shared" si="179"/>
        <v>188211</v>
      </c>
      <c r="K936" s="23">
        <f>K937+K946</f>
        <v>-111461.59999999999</v>
      </c>
      <c r="L936" s="23">
        <f t="shared" si="181"/>
        <v>76749.400000000009</v>
      </c>
      <c r="M936" s="1"/>
      <c r="N936" s="1"/>
      <c r="O936" s="1"/>
    </row>
    <row r="937" spans="1:15" ht="25.5" outlineLevel="3" x14ac:dyDescent="0.25">
      <c r="A937" s="222" t="s">
        <v>708</v>
      </c>
      <c r="B937" s="38" t="s">
        <v>326</v>
      </c>
      <c r="C937" s="36" t="s">
        <v>76</v>
      </c>
      <c r="D937" s="52" t="s">
        <v>709</v>
      </c>
      <c r="E937" s="36"/>
      <c r="F937" s="79">
        <v>53921.2</v>
      </c>
      <c r="G937" s="23">
        <f>G941</f>
        <v>0</v>
      </c>
      <c r="H937" s="80">
        <f t="shared" si="178"/>
        <v>53921.2</v>
      </c>
      <c r="I937" s="23">
        <f>I941</f>
        <v>0</v>
      </c>
      <c r="J937" s="80">
        <f t="shared" si="179"/>
        <v>53921.2</v>
      </c>
      <c r="K937" s="23">
        <f>K941+K938</f>
        <v>31.3</v>
      </c>
      <c r="L937" s="23">
        <f t="shared" si="181"/>
        <v>53952.5</v>
      </c>
      <c r="M937" s="1"/>
      <c r="N937" s="1"/>
      <c r="O937" s="1"/>
    </row>
    <row r="938" spans="1:15" outlineLevel="3" x14ac:dyDescent="0.25">
      <c r="A938" s="222" t="s">
        <v>773</v>
      </c>
      <c r="B938" s="38" t="s">
        <v>326</v>
      </c>
      <c r="C938" s="36" t="s">
        <v>76</v>
      </c>
      <c r="D938" s="52" t="s">
        <v>828</v>
      </c>
      <c r="E938" s="36"/>
      <c r="F938" s="79"/>
      <c r="G938" s="23"/>
      <c r="H938" s="80"/>
      <c r="I938" s="23"/>
      <c r="J938" s="80"/>
      <c r="K938" s="23">
        <f>K939+K940</f>
        <v>31.3</v>
      </c>
      <c r="L938" s="23">
        <f t="shared" si="181"/>
        <v>31.3</v>
      </c>
      <c r="M938" s="1"/>
      <c r="N938" s="1"/>
      <c r="O938" s="1"/>
    </row>
    <row r="939" spans="1:15" outlineLevel="3" x14ac:dyDescent="0.25">
      <c r="A939" s="216" t="s">
        <v>829</v>
      </c>
      <c r="B939" s="45" t="s">
        <v>326</v>
      </c>
      <c r="C939" s="37" t="s">
        <v>76</v>
      </c>
      <c r="D939" s="56" t="s">
        <v>828</v>
      </c>
      <c r="E939" s="133">
        <v>111</v>
      </c>
      <c r="F939" s="79"/>
      <c r="G939" s="23"/>
      <c r="H939" s="80"/>
      <c r="I939" s="23"/>
      <c r="J939" s="112"/>
      <c r="K939" s="124">
        <v>24</v>
      </c>
      <c r="L939" s="23">
        <f t="shared" ref="L939:L954" si="184">J939+K939</f>
        <v>24</v>
      </c>
      <c r="M939" s="1"/>
      <c r="O939" s="305">
        <f t="shared" ref="O939:O940" si="185">L939+N939</f>
        <v>24</v>
      </c>
    </row>
    <row r="940" spans="1:15" ht="38.25" outlineLevel="3" x14ac:dyDescent="0.25">
      <c r="A940" s="216" t="s">
        <v>93</v>
      </c>
      <c r="B940" s="45" t="s">
        <v>326</v>
      </c>
      <c r="C940" s="37" t="s">
        <v>76</v>
      </c>
      <c r="D940" s="56" t="s">
        <v>828</v>
      </c>
      <c r="E940" s="37">
        <v>119</v>
      </c>
      <c r="F940" s="79"/>
      <c r="G940" s="23"/>
      <c r="H940" s="80"/>
      <c r="I940" s="23"/>
      <c r="J940" s="112"/>
      <c r="K940" s="124">
        <v>7.3</v>
      </c>
      <c r="L940" s="23">
        <f t="shared" si="184"/>
        <v>7.3</v>
      </c>
      <c r="M940" s="1"/>
      <c r="O940" s="305">
        <f t="shared" si="185"/>
        <v>7.3</v>
      </c>
    </row>
    <row r="941" spans="1:15" ht="25.5" outlineLevel="6" x14ac:dyDescent="0.25">
      <c r="A941" s="236" t="s">
        <v>330</v>
      </c>
      <c r="B941" s="36" t="s">
        <v>326</v>
      </c>
      <c r="C941" s="36" t="s">
        <v>76</v>
      </c>
      <c r="D941" s="36" t="s">
        <v>331</v>
      </c>
      <c r="E941" s="36"/>
      <c r="F941" s="79">
        <v>53921.2</v>
      </c>
      <c r="G941" s="23">
        <f>G942+G943+G944+G945</f>
        <v>0</v>
      </c>
      <c r="H941" s="80">
        <f t="shared" si="178"/>
        <v>53921.2</v>
      </c>
      <c r="I941" s="23">
        <f>I942+I943+I944+I945</f>
        <v>0</v>
      </c>
      <c r="J941" s="80">
        <f t="shared" si="179"/>
        <v>53921.2</v>
      </c>
      <c r="K941" s="23">
        <f>K942+K943+K944+K945</f>
        <v>0</v>
      </c>
      <c r="L941" s="23">
        <f t="shared" si="184"/>
        <v>53921.2</v>
      </c>
      <c r="M941" s="1"/>
      <c r="N941" s="1"/>
      <c r="O941" s="1"/>
    </row>
    <row r="942" spans="1:15" outlineLevel="7" x14ac:dyDescent="0.25">
      <c r="A942" s="234" t="s">
        <v>91</v>
      </c>
      <c r="B942" s="37" t="s">
        <v>326</v>
      </c>
      <c r="C942" s="37" t="s">
        <v>76</v>
      </c>
      <c r="D942" s="37" t="s">
        <v>331</v>
      </c>
      <c r="E942" s="37" t="s">
        <v>92</v>
      </c>
      <c r="F942" s="79">
        <v>39194</v>
      </c>
      <c r="G942" s="26"/>
      <c r="H942" s="80">
        <f t="shared" si="178"/>
        <v>39194</v>
      </c>
      <c r="I942" s="26"/>
      <c r="J942" s="80">
        <f t="shared" si="179"/>
        <v>39194</v>
      </c>
      <c r="K942" s="26"/>
      <c r="L942" s="23">
        <f t="shared" si="184"/>
        <v>39194</v>
      </c>
      <c r="O942" s="305">
        <f t="shared" ref="O942:O945" si="186">L942+N942</f>
        <v>39194</v>
      </c>
    </row>
    <row r="943" spans="1:15" ht="38.25" outlineLevel="7" x14ac:dyDescent="0.25">
      <c r="A943" s="234" t="s">
        <v>93</v>
      </c>
      <c r="B943" s="37" t="s">
        <v>326</v>
      </c>
      <c r="C943" s="37" t="s">
        <v>76</v>
      </c>
      <c r="D943" s="37" t="s">
        <v>331</v>
      </c>
      <c r="E943" s="37" t="s">
        <v>94</v>
      </c>
      <c r="F943" s="79">
        <v>11914.7</v>
      </c>
      <c r="G943" s="26"/>
      <c r="H943" s="80">
        <f t="shared" si="178"/>
        <v>11914.7</v>
      </c>
      <c r="I943" s="26"/>
      <c r="J943" s="80">
        <f t="shared" si="179"/>
        <v>11914.7</v>
      </c>
      <c r="K943" s="26"/>
      <c r="L943" s="23">
        <f t="shared" si="184"/>
        <v>11914.7</v>
      </c>
      <c r="O943" s="305">
        <f t="shared" si="186"/>
        <v>11914.7</v>
      </c>
    </row>
    <row r="944" spans="1:15" ht="25.5" outlineLevel="7" x14ac:dyDescent="0.25">
      <c r="A944" s="234" t="s">
        <v>42</v>
      </c>
      <c r="B944" s="37" t="s">
        <v>326</v>
      </c>
      <c r="C944" s="37" t="s">
        <v>76</v>
      </c>
      <c r="D944" s="37" t="s">
        <v>331</v>
      </c>
      <c r="E944" s="37" t="s">
        <v>43</v>
      </c>
      <c r="F944" s="79">
        <v>2230.5</v>
      </c>
      <c r="G944" s="26"/>
      <c r="H944" s="80">
        <f t="shared" si="178"/>
        <v>2230.5</v>
      </c>
      <c r="I944" s="26"/>
      <c r="J944" s="80">
        <f t="shared" si="179"/>
        <v>2230.5</v>
      </c>
      <c r="K944" s="26"/>
      <c r="L944" s="23">
        <f t="shared" si="184"/>
        <v>2230.5</v>
      </c>
      <c r="O944" s="305">
        <f t="shared" si="186"/>
        <v>2230.5</v>
      </c>
    </row>
    <row r="945" spans="1:15" outlineLevel="7" x14ac:dyDescent="0.25">
      <c r="A945" s="216" t="s">
        <v>548</v>
      </c>
      <c r="B945" s="37" t="s">
        <v>326</v>
      </c>
      <c r="C945" s="37" t="s">
        <v>76</v>
      </c>
      <c r="D945" s="37" t="s">
        <v>331</v>
      </c>
      <c r="E945" s="37" t="s">
        <v>44</v>
      </c>
      <c r="F945" s="79">
        <v>582</v>
      </c>
      <c r="G945" s="26"/>
      <c r="H945" s="80">
        <f t="shared" si="178"/>
        <v>582</v>
      </c>
      <c r="I945" s="26"/>
      <c r="J945" s="80">
        <f t="shared" si="179"/>
        <v>582</v>
      </c>
      <c r="K945" s="26"/>
      <c r="L945" s="23">
        <f t="shared" si="184"/>
        <v>582</v>
      </c>
      <c r="O945" s="305">
        <f t="shared" si="186"/>
        <v>582</v>
      </c>
    </row>
    <row r="946" spans="1:15" ht="38.25" outlineLevel="7" x14ac:dyDescent="0.25">
      <c r="A946" s="222" t="s">
        <v>710</v>
      </c>
      <c r="B946" s="38" t="s">
        <v>326</v>
      </c>
      <c r="C946" s="36" t="s">
        <v>76</v>
      </c>
      <c r="D946" s="52" t="s">
        <v>711</v>
      </c>
      <c r="E946" s="37"/>
      <c r="F946" s="79">
        <v>80000</v>
      </c>
      <c r="G946" s="23">
        <f>G947</f>
        <v>0</v>
      </c>
      <c r="H946" s="80">
        <f t="shared" si="178"/>
        <v>80000</v>
      </c>
      <c r="I946" s="23">
        <f>I947</f>
        <v>54289.8</v>
      </c>
      <c r="J946" s="80">
        <f t="shared" si="179"/>
        <v>134289.79999999999</v>
      </c>
      <c r="K946" s="23">
        <f>K947</f>
        <v>-111492.9</v>
      </c>
      <c r="L946" s="23">
        <f t="shared" si="184"/>
        <v>22796.899999999994</v>
      </c>
      <c r="M946" s="1"/>
      <c r="N946" s="1"/>
      <c r="O946" s="1"/>
    </row>
    <row r="947" spans="1:15" ht="38.25" outlineLevel="6" x14ac:dyDescent="0.25">
      <c r="A947" s="233" t="s">
        <v>332</v>
      </c>
      <c r="B947" s="36" t="s">
        <v>326</v>
      </c>
      <c r="C947" s="36" t="s">
        <v>76</v>
      </c>
      <c r="D947" s="36" t="s">
        <v>333</v>
      </c>
      <c r="E947" s="36"/>
      <c r="F947" s="79">
        <v>80000</v>
      </c>
      <c r="G947" s="23">
        <f>G948</f>
        <v>0</v>
      </c>
      <c r="H947" s="80">
        <f t="shared" si="178"/>
        <v>80000</v>
      </c>
      <c r="I947" s="23">
        <f>I948</f>
        <v>54289.8</v>
      </c>
      <c r="J947" s="80">
        <f t="shared" si="179"/>
        <v>134289.79999999999</v>
      </c>
      <c r="K947" s="23">
        <f>K948</f>
        <v>-111492.9</v>
      </c>
      <c r="L947" s="23">
        <f t="shared" si="184"/>
        <v>22796.899999999994</v>
      </c>
      <c r="M947" s="1"/>
      <c r="N947" s="1"/>
      <c r="O947" s="1"/>
    </row>
    <row r="948" spans="1:15" outlineLevel="7" x14ac:dyDescent="0.25">
      <c r="A948" s="216" t="s">
        <v>548</v>
      </c>
      <c r="B948" s="37" t="s">
        <v>326</v>
      </c>
      <c r="C948" s="37" t="s">
        <v>76</v>
      </c>
      <c r="D948" s="37" t="s">
        <v>333</v>
      </c>
      <c r="E948" s="37" t="s">
        <v>44</v>
      </c>
      <c r="F948" s="79">
        <v>80000</v>
      </c>
      <c r="G948" s="26"/>
      <c r="H948" s="80">
        <f t="shared" si="178"/>
        <v>80000</v>
      </c>
      <c r="I948" s="83">
        <f>54256+210.3+21-197.5</f>
        <v>54289.8</v>
      </c>
      <c r="J948" s="80">
        <f t="shared" si="179"/>
        <v>134289.79999999999</v>
      </c>
      <c r="K948" s="82">
        <f>1444.5+780-400-113317.4</f>
        <v>-111492.9</v>
      </c>
      <c r="L948" s="23">
        <f t="shared" si="184"/>
        <v>22796.899999999994</v>
      </c>
      <c r="M948" s="123" t="s">
        <v>1178</v>
      </c>
      <c r="N948" s="20">
        <f>-110337.9-2986.5+7</f>
        <v>-113317.4</v>
      </c>
      <c r="O948" s="305">
        <f>L948+N948</f>
        <v>-90520.5</v>
      </c>
    </row>
    <row r="949" spans="1:15" ht="25.5" outlineLevel="1" x14ac:dyDescent="0.25">
      <c r="A949" s="233" t="s">
        <v>334</v>
      </c>
      <c r="B949" s="36" t="s">
        <v>326</v>
      </c>
      <c r="C949" s="36" t="s">
        <v>335</v>
      </c>
      <c r="D949" s="36"/>
      <c r="E949" s="36"/>
      <c r="F949" s="79">
        <v>30215</v>
      </c>
      <c r="G949" s="23">
        <f>G950</f>
        <v>0</v>
      </c>
      <c r="H949" s="80">
        <f t="shared" si="178"/>
        <v>30215</v>
      </c>
      <c r="I949" s="23">
        <f>I950</f>
        <v>0</v>
      </c>
      <c r="J949" s="80">
        <f t="shared" si="179"/>
        <v>30215</v>
      </c>
      <c r="K949" s="23">
        <f>K950</f>
        <v>0</v>
      </c>
      <c r="L949" s="23">
        <f t="shared" si="184"/>
        <v>30215</v>
      </c>
      <c r="M949" s="1"/>
      <c r="N949" s="1"/>
      <c r="O949" s="1"/>
    </row>
    <row r="950" spans="1:15" ht="25.5" outlineLevel="2" x14ac:dyDescent="0.25">
      <c r="A950" s="233" t="s">
        <v>336</v>
      </c>
      <c r="B950" s="36" t="s">
        <v>326</v>
      </c>
      <c r="C950" s="36" t="s">
        <v>337</v>
      </c>
      <c r="D950" s="36"/>
      <c r="E950" s="36"/>
      <c r="F950" s="79">
        <v>30215</v>
      </c>
      <c r="G950" s="23">
        <f>G951</f>
        <v>0</v>
      </c>
      <c r="H950" s="80">
        <f t="shared" si="178"/>
        <v>30215</v>
      </c>
      <c r="I950" s="23">
        <f>I951</f>
        <v>0</v>
      </c>
      <c r="J950" s="80">
        <f t="shared" si="179"/>
        <v>30215</v>
      </c>
      <c r="K950" s="23">
        <f>K951</f>
        <v>0</v>
      </c>
      <c r="L950" s="23">
        <f t="shared" si="184"/>
        <v>30215</v>
      </c>
      <c r="M950" s="1"/>
      <c r="N950" s="1"/>
      <c r="O950" s="1"/>
    </row>
    <row r="951" spans="1:15" ht="25.5" outlineLevel="3" x14ac:dyDescent="0.25">
      <c r="A951" s="233" t="s">
        <v>69</v>
      </c>
      <c r="B951" s="36" t="s">
        <v>326</v>
      </c>
      <c r="C951" s="36" t="s">
        <v>337</v>
      </c>
      <c r="D951" s="36" t="s">
        <v>70</v>
      </c>
      <c r="E951" s="36"/>
      <c r="F951" s="79">
        <v>30215</v>
      </c>
      <c r="G951" s="23">
        <f>G953</f>
        <v>0</v>
      </c>
      <c r="H951" s="80">
        <f t="shared" si="178"/>
        <v>30215</v>
      </c>
      <c r="I951" s="23">
        <f>I953</f>
        <v>0</v>
      </c>
      <c r="J951" s="80">
        <f t="shared" si="179"/>
        <v>30215</v>
      </c>
      <c r="K951" s="23">
        <f>K953</f>
        <v>0</v>
      </c>
      <c r="L951" s="23">
        <f t="shared" si="184"/>
        <v>30215</v>
      </c>
      <c r="M951" s="1"/>
      <c r="N951" s="1"/>
      <c r="O951" s="1"/>
    </row>
    <row r="952" spans="1:15" outlineLevel="3" x14ac:dyDescent="0.25">
      <c r="A952" s="222" t="s">
        <v>712</v>
      </c>
      <c r="B952" s="38" t="s">
        <v>326</v>
      </c>
      <c r="C952" s="36" t="s">
        <v>337</v>
      </c>
      <c r="D952" s="52" t="s">
        <v>713</v>
      </c>
      <c r="E952" s="36"/>
      <c r="F952" s="79">
        <v>30215</v>
      </c>
      <c r="G952" s="23">
        <f>G953</f>
        <v>0</v>
      </c>
      <c r="H952" s="80">
        <f t="shared" si="178"/>
        <v>30215</v>
      </c>
      <c r="I952" s="23">
        <f>I953</f>
        <v>0</v>
      </c>
      <c r="J952" s="80">
        <f t="shared" si="179"/>
        <v>30215</v>
      </c>
      <c r="K952" s="23">
        <f>K953</f>
        <v>0</v>
      </c>
      <c r="L952" s="23">
        <f t="shared" si="184"/>
        <v>30215</v>
      </c>
      <c r="M952" s="1"/>
      <c r="N952" s="1"/>
      <c r="O952" s="1"/>
    </row>
    <row r="953" spans="1:15" outlineLevel="6" x14ac:dyDescent="0.25">
      <c r="A953" s="233" t="s">
        <v>338</v>
      </c>
      <c r="B953" s="36" t="s">
        <v>326</v>
      </c>
      <c r="C953" s="36" t="s">
        <v>337</v>
      </c>
      <c r="D953" s="36" t="s">
        <v>339</v>
      </c>
      <c r="E953" s="36"/>
      <c r="F953" s="79">
        <v>30215</v>
      </c>
      <c r="G953" s="23">
        <f>G954</f>
        <v>0</v>
      </c>
      <c r="H953" s="80">
        <f t="shared" si="178"/>
        <v>30215</v>
      </c>
      <c r="I953" s="23">
        <f>I954</f>
        <v>0</v>
      </c>
      <c r="J953" s="80">
        <f t="shared" si="179"/>
        <v>30215</v>
      </c>
      <c r="K953" s="23">
        <f>K954</f>
        <v>0</v>
      </c>
      <c r="L953" s="23">
        <f t="shared" si="184"/>
        <v>30215</v>
      </c>
      <c r="M953" s="1"/>
      <c r="N953" s="1"/>
      <c r="O953" s="1"/>
    </row>
    <row r="954" spans="1:15" outlineLevel="7" x14ac:dyDescent="0.25">
      <c r="A954" s="234" t="s">
        <v>340</v>
      </c>
      <c r="B954" s="37" t="s">
        <v>326</v>
      </c>
      <c r="C954" s="37" t="s">
        <v>337</v>
      </c>
      <c r="D954" s="37" t="s">
        <v>339</v>
      </c>
      <c r="E954" s="37" t="s">
        <v>341</v>
      </c>
      <c r="F954" s="79">
        <v>30215</v>
      </c>
      <c r="G954" s="26"/>
      <c r="H954" s="80">
        <f t="shared" si="178"/>
        <v>30215</v>
      </c>
      <c r="I954" s="26"/>
      <c r="J954" s="80">
        <f t="shared" si="179"/>
        <v>30215</v>
      </c>
      <c r="K954" s="26"/>
      <c r="L954" s="23">
        <f t="shared" si="184"/>
        <v>30215</v>
      </c>
      <c r="O954" s="305">
        <f>L954+N954</f>
        <v>30215</v>
      </c>
    </row>
    <row r="955" spans="1:15" ht="38.25" x14ac:dyDescent="0.25">
      <c r="A955" s="232" t="s">
        <v>342</v>
      </c>
      <c r="B955" s="35" t="s">
        <v>343</v>
      </c>
      <c r="C955" s="35"/>
      <c r="D955" s="35"/>
      <c r="E955" s="35"/>
      <c r="F955" s="12">
        <v>2057281.8112000001</v>
      </c>
      <c r="G955" s="78">
        <f>G956+G963+G1203</f>
        <v>-21913.599999999995</v>
      </c>
      <c r="H955" s="78">
        <f>F955+G955</f>
        <v>2035368.2112</v>
      </c>
      <c r="I955" s="78">
        <f>I956+I963+I1203</f>
        <v>42399.5</v>
      </c>
      <c r="J955" s="78">
        <f>H955+I955</f>
        <v>2077767.7112</v>
      </c>
      <c r="K955" s="78">
        <f>K956+K963+K1203</f>
        <v>18005.5</v>
      </c>
      <c r="L955" s="78">
        <f>J955+K955</f>
        <v>2095773.2112</v>
      </c>
      <c r="M955" s="1"/>
      <c r="N955" s="1"/>
      <c r="O955" s="1"/>
    </row>
    <row r="956" spans="1:15" outlineLevel="1" x14ac:dyDescent="0.25">
      <c r="A956" s="233" t="s">
        <v>2</v>
      </c>
      <c r="B956" s="36" t="s">
        <v>343</v>
      </c>
      <c r="C956" s="36" t="s">
        <v>3</v>
      </c>
      <c r="D956" s="36"/>
      <c r="E956" s="36"/>
      <c r="F956" s="79">
        <v>31947.5</v>
      </c>
      <c r="G956" s="23">
        <f t="shared" ref="G956:G961" si="187">G957</f>
        <v>0</v>
      </c>
      <c r="H956" s="80">
        <f t="shared" ref="H956:H1049" si="188">F956+G956</f>
        <v>31947.5</v>
      </c>
      <c r="I956" s="23">
        <f t="shared" ref="I956:K961" si="189">I957</f>
        <v>0</v>
      </c>
      <c r="J956" s="80">
        <f t="shared" ref="J956:J1032" si="190">H956+I956</f>
        <v>31947.5</v>
      </c>
      <c r="K956" s="23">
        <f t="shared" si="189"/>
        <v>0</v>
      </c>
      <c r="L956" s="23">
        <f t="shared" ref="L956:L998" si="191">J956+K956</f>
        <v>31947.5</v>
      </c>
      <c r="M956" s="1"/>
      <c r="N956" s="1"/>
      <c r="O956" s="1"/>
    </row>
    <row r="957" spans="1:15" outlineLevel="2" x14ac:dyDescent="0.25">
      <c r="A957" s="233" t="s">
        <v>75</v>
      </c>
      <c r="B957" s="36" t="s">
        <v>343</v>
      </c>
      <c r="C957" s="36" t="s">
        <v>76</v>
      </c>
      <c r="D957" s="36"/>
      <c r="E957" s="36"/>
      <c r="F957" s="79">
        <v>31947.5</v>
      </c>
      <c r="G957" s="23">
        <f t="shared" si="187"/>
        <v>0</v>
      </c>
      <c r="H957" s="80">
        <f t="shared" si="188"/>
        <v>31947.5</v>
      </c>
      <c r="I957" s="23">
        <f t="shared" si="189"/>
        <v>0</v>
      </c>
      <c r="J957" s="80">
        <f t="shared" si="190"/>
        <v>31947.5</v>
      </c>
      <c r="K957" s="23">
        <f t="shared" si="189"/>
        <v>0</v>
      </c>
      <c r="L957" s="23">
        <f t="shared" si="191"/>
        <v>31947.5</v>
      </c>
      <c r="M957" s="1"/>
      <c r="N957" s="1"/>
      <c r="O957" s="1"/>
    </row>
    <row r="958" spans="1:15" outlineLevel="3" x14ac:dyDescent="0.25">
      <c r="A958" s="233" t="s">
        <v>320</v>
      </c>
      <c r="B958" s="36" t="s">
        <v>343</v>
      </c>
      <c r="C958" s="36" t="s">
        <v>76</v>
      </c>
      <c r="D958" s="36" t="s">
        <v>321</v>
      </c>
      <c r="E958" s="36"/>
      <c r="F958" s="79">
        <v>31947.5</v>
      </c>
      <c r="G958" s="23">
        <f t="shared" si="187"/>
        <v>0</v>
      </c>
      <c r="H958" s="80">
        <f t="shared" si="188"/>
        <v>31947.5</v>
      </c>
      <c r="I958" s="23">
        <f t="shared" si="189"/>
        <v>0</v>
      </c>
      <c r="J958" s="80">
        <f t="shared" si="190"/>
        <v>31947.5</v>
      </c>
      <c r="K958" s="23">
        <f t="shared" si="189"/>
        <v>0</v>
      </c>
      <c r="L958" s="23">
        <f t="shared" si="191"/>
        <v>31947.5</v>
      </c>
      <c r="M958" s="1"/>
      <c r="N958" s="1"/>
      <c r="O958" s="1"/>
    </row>
    <row r="959" spans="1:15" ht="25.5" outlineLevel="4" x14ac:dyDescent="0.25">
      <c r="A959" s="233" t="s">
        <v>322</v>
      </c>
      <c r="B959" s="36" t="s">
        <v>343</v>
      </c>
      <c r="C959" s="36" t="s">
        <v>76</v>
      </c>
      <c r="D959" s="36" t="s">
        <v>323</v>
      </c>
      <c r="E959" s="36"/>
      <c r="F959" s="79">
        <v>31947.5</v>
      </c>
      <c r="G959" s="23">
        <f t="shared" si="187"/>
        <v>0</v>
      </c>
      <c r="H959" s="80">
        <f t="shared" si="188"/>
        <v>31947.5</v>
      </c>
      <c r="I959" s="23">
        <f t="shared" si="189"/>
        <v>0</v>
      </c>
      <c r="J959" s="80">
        <f t="shared" si="190"/>
        <v>31947.5</v>
      </c>
      <c r="K959" s="23">
        <f t="shared" si="189"/>
        <v>0</v>
      </c>
      <c r="L959" s="23">
        <f t="shared" si="191"/>
        <v>31947.5</v>
      </c>
      <c r="M959" s="1"/>
      <c r="N959" s="1"/>
      <c r="O959" s="1"/>
    </row>
    <row r="960" spans="1:15" ht="25.5" outlineLevel="4" x14ac:dyDescent="0.25">
      <c r="A960" s="222" t="s">
        <v>714</v>
      </c>
      <c r="B960" s="38" t="s">
        <v>343</v>
      </c>
      <c r="C960" s="36" t="s">
        <v>76</v>
      </c>
      <c r="D960" s="52" t="s">
        <v>715</v>
      </c>
      <c r="E960" s="36"/>
      <c r="F960" s="79">
        <v>31947.5</v>
      </c>
      <c r="G960" s="23">
        <f t="shared" si="187"/>
        <v>0</v>
      </c>
      <c r="H960" s="80">
        <f t="shared" si="188"/>
        <v>31947.5</v>
      </c>
      <c r="I960" s="23">
        <f t="shared" si="189"/>
        <v>0</v>
      </c>
      <c r="J960" s="80">
        <f t="shared" si="190"/>
        <v>31947.5</v>
      </c>
      <c r="K960" s="23">
        <f t="shared" si="189"/>
        <v>0</v>
      </c>
      <c r="L960" s="23">
        <f t="shared" si="191"/>
        <v>31947.5</v>
      </c>
      <c r="M960" s="1"/>
      <c r="N960" s="1"/>
      <c r="O960" s="1"/>
    </row>
    <row r="961" spans="1:15" ht="38.25" outlineLevel="6" x14ac:dyDescent="0.25">
      <c r="A961" s="233" t="s">
        <v>128</v>
      </c>
      <c r="B961" s="36" t="s">
        <v>343</v>
      </c>
      <c r="C961" s="36" t="s">
        <v>76</v>
      </c>
      <c r="D961" s="36" t="s">
        <v>344</v>
      </c>
      <c r="E961" s="36"/>
      <c r="F961" s="79">
        <v>31947.5</v>
      </c>
      <c r="G961" s="23">
        <f t="shared" si="187"/>
        <v>0</v>
      </c>
      <c r="H961" s="80">
        <f t="shared" si="188"/>
        <v>31947.5</v>
      </c>
      <c r="I961" s="23">
        <f t="shared" si="189"/>
        <v>0</v>
      </c>
      <c r="J961" s="80">
        <f t="shared" si="190"/>
        <v>31947.5</v>
      </c>
      <c r="K961" s="23">
        <f t="shared" si="189"/>
        <v>0</v>
      </c>
      <c r="L961" s="23">
        <f t="shared" si="191"/>
        <v>31947.5</v>
      </c>
      <c r="M961" s="1"/>
      <c r="N961" s="1"/>
      <c r="O961" s="1"/>
    </row>
    <row r="962" spans="1:15" ht="51" outlineLevel="7" x14ac:dyDescent="0.25">
      <c r="A962" s="234" t="s">
        <v>345</v>
      </c>
      <c r="B962" s="37" t="s">
        <v>343</v>
      </c>
      <c r="C962" s="37" t="s">
        <v>76</v>
      </c>
      <c r="D962" s="37" t="s">
        <v>344</v>
      </c>
      <c r="E962" s="37" t="s">
        <v>346</v>
      </c>
      <c r="F962" s="79">
        <v>31947.5</v>
      </c>
      <c r="G962" s="26"/>
      <c r="H962" s="80">
        <f t="shared" si="188"/>
        <v>31947.5</v>
      </c>
      <c r="I962" s="26"/>
      <c r="J962" s="80">
        <f t="shared" si="190"/>
        <v>31947.5</v>
      </c>
      <c r="K962" s="26"/>
      <c r="L962" s="23">
        <f t="shared" si="191"/>
        <v>31947.5</v>
      </c>
      <c r="O962" s="305">
        <f>L962+N962</f>
        <v>31947.5</v>
      </c>
    </row>
    <row r="963" spans="1:15" outlineLevel="1" x14ac:dyDescent="0.25">
      <c r="A963" s="233" t="s">
        <v>222</v>
      </c>
      <c r="B963" s="36" t="s">
        <v>343</v>
      </c>
      <c r="C963" s="36" t="s">
        <v>223</v>
      </c>
      <c r="D963" s="36"/>
      <c r="E963" s="36"/>
      <c r="F963" s="79">
        <v>2005615.5399</v>
      </c>
      <c r="G963" s="23">
        <f>G964+G1004+G1085+G1122+G1117</f>
        <v>-22807.299999999996</v>
      </c>
      <c r="H963" s="80">
        <f t="shared" si="188"/>
        <v>1982808.2398999999</v>
      </c>
      <c r="I963" s="23">
        <f>I964+I1004+I1085+I1122+I1117</f>
        <v>42399.5</v>
      </c>
      <c r="J963" s="80">
        <f t="shared" si="190"/>
        <v>2025207.7398999999</v>
      </c>
      <c r="K963" s="23">
        <f>K964+K1004+K1085+K1122+K1117</f>
        <v>16906.400000000001</v>
      </c>
      <c r="L963" s="23">
        <f t="shared" si="191"/>
        <v>2042114.1398999998</v>
      </c>
      <c r="M963" s="1"/>
      <c r="N963" s="1"/>
      <c r="O963" s="1"/>
    </row>
    <row r="964" spans="1:15" outlineLevel="2" x14ac:dyDescent="0.25">
      <c r="A964" s="233" t="s">
        <v>347</v>
      </c>
      <c r="B964" s="36" t="s">
        <v>343</v>
      </c>
      <c r="C964" s="36" t="s">
        <v>348</v>
      </c>
      <c r="D964" s="36"/>
      <c r="E964" s="36"/>
      <c r="F964" s="79">
        <v>638333.24</v>
      </c>
      <c r="G964" s="23">
        <f>G965</f>
        <v>-17176.099999999999</v>
      </c>
      <c r="H964" s="80">
        <f t="shared" si="188"/>
        <v>621157.14</v>
      </c>
      <c r="I964" s="23">
        <f>I965</f>
        <v>17000</v>
      </c>
      <c r="J964" s="80">
        <f t="shared" si="190"/>
        <v>638157.14</v>
      </c>
      <c r="K964" s="23">
        <f>K965+K997</f>
        <v>-5585.4</v>
      </c>
      <c r="L964" s="23">
        <f t="shared" si="191"/>
        <v>632571.74</v>
      </c>
      <c r="M964" s="1"/>
      <c r="N964" s="1"/>
      <c r="O964" s="1"/>
    </row>
    <row r="965" spans="1:15" outlineLevel="3" x14ac:dyDescent="0.25">
      <c r="A965" s="233" t="s">
        <v>320</v>
      </c>
      <c r="B965" s="36" t="s">
        <v>343</v>
      </c>
      <c r="C965" s="36" t="s">
        <v>348</v>
      </c>
      <c r="D965" s="36" t="s">
        <v>321</v>
      </c>
      <c r="E965" s="36"/>
      <c r="F965" s="79">
        <v>638333.24</v>
      </c>
      <c r="G965" s="23">
        <f>G966+G975+G979+G994</f>
        <v>-17176.099999999999</v>
      </c>
      <c r="H965" s="80">
        <f t="shared" si="188"/>
        <v>621157.14</v>
      </c>
      <c r="I965" s="23">
        <f>I966+I975+I979+I994</f>
        <v>17000</v>
      </c>
      <c r="J965" s="80">
        <f t="shared" si="190"/>
        <v>638157.14</v>
      </c>
      <c r="K965" s="23">
        <f>K966+K975+K979+K994</f>
        <v>-6312.9</v>
      </c>
      <c r="L965" s="23">
        <f t="shared" si="191"/>
        <v>631844.24</v>
      </c>
      <c r="M965" s="1"/>
      <c r="N965" s="1"/>
      <c r="O965" s="1"/>
    </row>
    <row r="966" spans="1:15" outlineLevel="4" x14ac:dyDescent="0.25">
      <c r="A966" s="233" t="s">
        <v>349</v>
      </c>
      <c r="B966" s="36" t="s">
        <v>343</v>
      </c>
      <c r="C966" s="36" t="s">
        <v>348</v>
      </c>
      <c r="D966" s="36" t="s">
        <v>350</v>
      </c>
      <c r="E966" s="36"/>
      <c r="F966" s="79">
        <v>546029.43999999994</v>
      </c>
      <c r="G966" s="23">
        <f>G967</f>
        <v>-20269.8</v>
      </c>
      <c r="H966" s="80">
        <f t="shared" si="188"/>
        <v>525759.6399999999</v>
      </c>
      <c r="I966" s="23">
        <f>I967</f>
        <v>0</v>
      </c>
      <c r="J966" s="80">
        <f t="shared" si="190"/>
        <v>525759.6399999999</v>
      </c>
      <c r="K966" s="23">
        <f>K967+K973</f>
        <v>-519.20000000000027</v>
      </c>
      <c r="L966" s="23">
        <f t="shared" si="191"/>
        <v>525240.43999999994</v>
      </c>
      <c r="M966" s="1"/>
      <c r="N966" s="1"/>
      <c r="O966" s="1"/>
    </row>
    <row r="967" spans="1:15" outlineLevel="4" x14ac:dyDescent="0.25">
      <c r="A967" s="222" t="s">
        <v>716</v>
      </c>
      <c r="B967" s="38" t="s">
        <v>343</v>
      </c>
      <c r="C967" s="36" t="s">
        <v>348</v>
      </c>
      <c r="D967" s="52" t="s">
        <v>717</v>
      </c>
      <c r="E967" s="36"/>
      <c r="F967" s="79">
        <v>546029.43999999994</v>
      </c>
      <c r="G967" s="23">
        <f>G968+G970</f>
        <v>-20269.8</v>
      </c>
      <c r="H967" s="80">
        <f t="shared" si="188"/>
        <v>525759.6399999999</v>
      </c>
      <c r="I967" s="23">
        <f>I968+I970</f>
        <v>0</v>
      </c>
      <c r="J967" s="80">
        <f t="shared" si="190"/>
        <v>525759.6399999999</v>
      </c>
      <c r="K967" s="23">
        <f>K968+K970</f>
        <v>-3612.9</v>
      </c>
      <c r="L967" s="23">
        <f t="shared" si="191"/>
        <v>522146.73999999987</v>
      </c>
      <c r="M967" s="1"/>
      <c r="N967" s="1"/>
      <c r="O967" s="1"/>
    </row>
    <row r="968" spans="1:15" ht="51" outlineLevel="6" x14ac:dyDescent="0.25">
      <c r="A968" s="233" t="s">
        <v>351</v>
      </c>
      <c r="B968" s="36" t="s">
        <v>343</v>
      </c>
      <c r="C968" s="36" t="s">
        <v>348</v>
      </c>
      <c r="D968" s="36" t="s">
        <v>352</v>
      </c>
      <c r="E968" s="36"/>
      <c r="F968" s="79">
        <v>423875.7</v>
      </c>
      <c r="G968" s="23">
        <f>G969</f>
        <v>-20150.7</v>
      </c>
      <c r="H968" s="80">
        <f t="shared" si="188"/>
        <v>403725</v>
      </c>
      <c r="I968" s="23">
        <f>I969</f>
        <v>0</v>
      </c>
      <c r="J968" s="80">
        <f t="shared" si="190"/>
        <v>403725</v>
      </c>
      <c r="K968" s="23">
        <f>K969</f>
        <v>0</v>
      </c>
      <c r="L968" s="23">
        <f t="shared" si="191"/>
        <v>403725</v>
      </c>
      <c r="M968" s="1"/>
      <c r="N968" s="1"/>
      <c r="O968" s="1"/>
    </row>
    <row r="969" spans="1:15" ht="51" outlineLevel="7" x14ac:dyDescent="0.25">
      <c r="A969" s="234" t="s">
        <v>345</v>
      </c>
      <c r="B969" s="37" t="s">
        <v>343</v>
      </c>
      <c r="C969" s="37" t="s">
        <v>348</v>
      </c>
      <c r="D969" s="37" t="s">
        <v>352</v>
      </c>
      <c r="E969" s="37" t="s">
        <v>346</v>
      </c>
      <c r="F969" s="79">
        <v>423875.7</v>
      </c>
      <c r="G969" s="25">
        <v>-20150.7</v>
      </c>
      <c r="H969" s="80">
        <f t="shared" si="188"/>
        <v>403725</v>
      </c>
      <c r="I969" s="26"/>
      <c r="J969" s="80">
        <f t="shared" si="190"/>
        <v>403725</v>
      </c>
      <c r="K969" s="26"/>
      <c r="L969" s="23">
        <f t="shared" si="191"/>
        <v>403725</v>
      </c>
      <c r="O969" s="305">
        <f>L969+N969</f>
        <v>403725</v>
      </c>
    </row>
    <row r="970" spans="1:15" ht="38.25" outlineLevel="6" x14ac:dyDescent="0.25">
      <c r="A970" s="233" t="s">
        <v>128</v>
      </c>
      <c r="B970" s="36" t="s">
        <v>343</v>
      </c>
      <c r="C970" s="36" t="s">
        <v>348</v>
      </c>
      <c r="D970" s="36" t="s">
        <v>353</v>
      </c>
      <c r="E970" s="36"/>
      <c r="F970" s="79">
        <v>122153.74</v>
      </c>
      <c r="G970" s="23">
        <f>G971</f>
        <v>-119.1</v>
      </c>
      <c r="H970" s="80">
        <f t="shared" si="188"/>
        <v>122034.64</v>
      </c>
      <c r="I970" s="23">
        <f>I971</f>
        <v>0</v>
      </c>
      <c r="J970" s="80">
        <f t="shared" si="190"/>
        <v>122034.64</v>
      </c>
      <c r="K970" s="23">
        <f>K971+K972</f>
        <v>-3612.9</v>
      </c>
      <c r="L970" s="23">
        <f t="shared" si="191"/>
        <v>118421.74</v>
      </c>
      <c r="M970" s="1"/>
      <c r="N970" s="1"/>
      <c r="O970" s="1"/>
    </row>
    <row r="971" spans="1:15" ht="51" outlineLevel="7" x14ac:dyDescent="0.25">
      <c r="A971" s="234" t="s">
        <v>345</v>
      </c>
      <c r="B971" s="37" t="s">
        <v>343</v>
      </c>
      <c r="C971" s="37" t="s">
        <v>348</v>
      </c>
      <c r="D971" s="37" t="s">
        <v>353</v>
      </c>
      <c r="E971" s="37" t="s">
        <v>346</v>
      </c>
      <c r="F971" s="79">
        <v>122153.74</v>
      </c>
      <c r="G971" s="82">
        <v>-119.1</v>
      </c>
      <c r="H971" s="80">
        <f t="shared" si="188"/>
        <v>122034.64</v>
      </c>
      <c r="I971" s="26"/>
      <c r="J971" s="80">
        <f t="shared" si="190"/>
        <v>122034.64</v>
      </c>
      <c r="K971" s="26">
        <v>-3687.8</v>
      </c>
      <c r="L971" s="23">
        <f t="shared" si="191"/>
        <v>118346.84</v>
      </c>
      <c r="N971" s="20">
        <v>-3687.8</v>
      </c>
      <c r="O971" s="305">
        <f t="shared" ref="O971:O972" si="192">L971+N971</f>
        <v>114659.04</v>
      </c>
    </row>
    <row r="972" spans="1:15" outlineLevel="7" x14ac:dyDescent="0.25">
      <c r="A972" s="234" t="s">
        <v>359</v>
      </c>
      <c r="B972" s="37" t="s">
        <v>343</v>
      </c>
      <c r="C972" s="37" t="s">
        <v>348</v>
      </c>
      <c r="D972" s="37" t="s">
        <v>353</v>
      </c>
      <c r="E972" s="37">
        <v>612</v>
      </c>
      <c r="F972" s="79"/>
      <c r="G972" s="82"/>
      <c r="H972" s="80"/>
      <c r="I972" s="26"/>
      <c r="J972" s="80"/>
      <c r="K972" s="26">
        <v>74.900000000000006</v>
      </c>
      <c r="L972" s="23">
        <f t="shared" si="191"/>
        <v>74.900000000000006</v>
      </c>
      <c r="N972" s="20">
        <v>74.900000000000006</v>
      </c>
      <c r="O972" s="305">
        <f t="shared" si="192"/>
        <v>149.80000000000001</v>
      </c>
    </row>
    <row r="973" spans="1:15" ht="63.75" outlineLevel="7" x14ac:dyDescent="0.25">
      <c r="A973" s="233" t="s">
        <v>604</v>
      </c>
      <c r="B973" s="37" t="s">
        <v>343</v>
      </c>
      <c r="C973" s="37" t="s">
        <v>348</v>
      </c>
      <c r="D973" s="36" t="s">
        <v>783</v>
      </c>
      <c r="E973" s="36"/>
      <c r="F973" s="79"/>
      <c r="G973" s="82"/>
      <c r="H973" s="80"/>
      <c r="I973" s="26"/>
      <c r="J973" s="80"/>
      <c r="K973" s="23">
        <f>K974</f>
        <v>3093.7</v>
      </c>
      <c r="L973" s="23">
        <f t="shared" si="191"/>
        <v>3093.7</v>
      </c>
      <c r="N973" s="1"/>
      <c r="O973" s="1"/>
    </row>
    <row r="974" spans="1:15" outlineLevel="7" x14ac:dyDescent="0.25">
      <c r="A974" s="234" t="s">
        <v>359</v>
      </c>
      <c r="B974" s="37" t="s">
        <v>343</v>
      </c>
      <c r="C974" s="37" t="s">
        <v>348</v>
      </c>
      <c r="D974" s="37" t="s">
        <v>783</v>
      </c>
      <c r="E974" s="37">
        <v>612</v>
      </c>
      <c r="F974" s="79"/>
      <c r="G974" s="82"/>
      <c r="H974" s="80"/>
      <c r="I974" s="26"/>
      <c r="J974" s="80"/>
      <c r="K974" s="124">
        <v>3093.7</v>
      </c>
      <c r="L974" s="23">
        <f t="shared" si="191"/>
        <v>3093.7</v>
      </c>
      <c r="O974" s="305">
        <f>L974+N974</f>
        <v>3093.7</v>
      </c>
    </row>
    <row r="975" spans="1:15" ht="25.5" outlineLevel="4" x14ac:dyDescent="0.25">
      <c r="A975" s="233" t="s">
        <v>354</v>
      </c>
      <c r="B975" s="36" t="s">
        <v>343</v>
      </c>
      <c r="C975" s="36" t="s">
        <v>348</v>
      </c>
      <c r="D975" s="36" t="s">
        <v>355</v>
      </c>
      <c r="E975" s="36"/>
      <c r="F975" s="79">
        <v>12100</v>
      </c>
      <c r="G975" s="23">
        <f>G976</f>
        <v>0</v>
      </c>
      <c r="H975" s="80">
        <f t="shared" si="188"/>
        <v>12100</v>
      </c>
      <c r="I975" s="23">
        <f>I976</f>
        <v>0</v>
      </c>
      <c r="J975" s="80">
        <f t="shared" si="190"/>
        <v>12100</v>
      </c>
      <c r="K975" s="23">
        <f>K976</f>
        <v>0</v>
      </c>
      <c r="L975" s="23">
        <f t="shared" si="191"/>
        <v>12100</v>
      </c>
      <c r="M975" s="1"/>
      <c r="N975" s="1"/>
      <c r="O975" s="1"/>
    </row>
    <row r="976" spans="1:15" outlineLevel="4" x14ac:dyDescent="0.25">
      <c r="A976" s="222" t="s">
        <v>718</v>
      </c>
      <c r="B976" s="38" t="s">
        <v>343</v>
      </c>
      <c r="C976" s="36" t="s">
        <v>348</v>
      </c>
      <c r="D976" s="52" t="s">
        <v>719</v>
      </c>
      <c r="E976" s="36"/>
      <c r="F976" s="79">
        <v>12100</v>
      </c>
      <c r="G976" s="23">
        <f>G977</f>
        <v>0</v>
      </c>
      <c r="H976" s="80">
        <f t="shared" si="188"/>
        <v>12100</v>
      </c>
      <c r="I976" s="23">
        <f>I977</f>
        <v>0</v>
      </c>
      <c r="J976" s="80">
        <f t="shared" si="190"/>
        <v>12100</v>
      </c>
      <c r="K976" s="23">
        <f>K977</f>
        <v>0</v>
      </c>
      <c r="L976" s="23">
        <f t="shared" si="191"/>
        <v>12100</v>
      </c>
      <c r="M976" s="1"/>
      <c r="N976" s="1"/>
      <c r="O976" s="1"/>
    </row>
    <row r="977" spans="1:15" ht="25.5" outlineLevel="6" x14ac:dyDescent="0.25">
      <c r="A977" s="233" t="s">
        <v>356</v>
      </c>
      <c r="B977" s="36" t="s">
        <v>343</v>
      </c>
      <c r="C977" s="36" t="s">
        <v>348</v>
      </c>
      <c r="D977" s="36" t="s">
        <v>357</v>
      </c>
      <c r="E977" s="36"/>
      <c r="F977" s="79">
        <v>12100</v>
      </c>
      <c r="G977" s="23">
        <f>G978</f>
        <v>0</v>
      </c>
      <c r="H977" s="80">
        <f t="shared" si="188"/>
        <v>12100</v>
      </c>
      <c r="I977" s="23">
        <f>I978</f>
        <v>0</v>
      </c>
      <c r="J977" s="80">
        <f t="shared" si="190"/>
        <v>12100</v>
      </c>
      <c r="K977" s="23">
        <f>K978</f>
        <v>0</v>
      </c>
      <c r="L977" s="23">
        <f t="shared" si="191"/>
        <v>12100</v>
      </c>
      <c r="M977" s="1"/>
      <c r="N977" s="1"/>
      <c r="O977" s="1"/>
    </row>
    <row r="978" spans="1:15" ht="38.25" outlineLevel="7" x14ac:dyDescent="0.25">
      <c r="A978" s="234" t="s">
        <v>268</v>
      </c>
      <c r="B978" s="37" t="s">
        <v>343</v>
      </c>
      <c r="C978" s="37" t="s">
        <v>348</v>
      </c>
      <c r="D978" s="37" t="s">
        <v>357</v>
      </c>
      <c r="E978" s="37" t="s">
        <v>269</v>
      </c>
      <c r="F978" s="79">
        <v>12100</v>
      </c>
      <c r="G978" s="26"/>
      <c r="H978" s="80">
        <f t="shared" si="188"/>
        <v>12100</v>
      </c>
      <c r="I978" s="26"/>
      <c r="J978" s="80">
        <f t="shared" si="190"/>
        <v>12100</v>
      </c>
      <c r="K978" s="26"/>
      <c r="L978" s="23">
        <f t="shared" si="191"/>
        <v>12100</v>
      </c>
      <c r="O978" s="305">
        <f>L978+N978</f>
        <v>12100</v>
      </c>
    </row>
    <row r="979" spans="1:15" ht="25.5" outlineLevel="4" x14ac:dyDescent="0.25">
      <c r="A979" s="233" t="s">
        <v>322</v>
      </c>
      <c r="B979" s="36" t="s">
        <v>343</v>
      </c>
      <c r="C979" s="36" t="s">
        <v>348</v>
      </c>
      <c r="D979" s="36" t="s">
        <v>323</v>
      </c>
      <c r="E979" s="36"/>
      <c r="F979" s="79">
        <v>80203.8</v>
      </c>
      <c r="G979" s="23">
        <f>G980+G985</f>
        <v>0</v>
      </c>
      <c r="H979" s="80">
        <f t="shared" si="188"/>
        <v>80203.8</v>
      </c>
      <c r="I979" s="23">
        <f>I980+I985</f>
        <v>17000</v>
      </c>
      <c r="J979" s="80">
        <f t="shared" si="190"/>
        <v>97203.8</v>
      </c>
      <c r="K979" s="23">
        <f>K980+K985</f>
        <v>-2700</v>
      </c>
      <c r="L979" s="23">
        <f t="shared" si="191"/>
        <v>94503.8</v>
      </c>
      <c r="M979" s="1"/>
      <c r="N979" s="1"/>
      <c r="O979" s="1"/>
    </row>
    <row r="980" spans="1:15" ht="25.5" outlineLevel="4" x14ac:dyDescent="0.25">
      <c r="A980" s="222" t="s">
        <v>720</v>
      </c>
      <c r="B980" s="38" t="s">
        <v>343</v>
      </c>
      <c r="C980" s="36" t="s">
        <v>348</v>
      </c>
      <c r="D980" s="52" t="s">
        <v>721</v>
      </c>
      <c r="E980" s="36"/>
      <c r="F980" s="79">
        <v>32153.8</v>
      </c>
      <c r="G980" s="23">
        <f>G981+G983</f>
        <v>0</v>
      </c>
      <c r="H980" s="80">
        <f t="shared" si="188"/>
        <v>32153.8</v>
      </c>
      <c r="I980" s="23">
        <f>I981+I983</f>
        <v>0</v>
      </c>
      <c r="J980" s="80">
        <f t="shared" si="190"/>
        <v>32153.8</v>
      </c>
      <c r="K980" s="23">
        <f>K981+K983</f>
        <v>0</v>
      </c>
      <c r="L980" s="23">
        <f t="shared" si="191"/>
        <v>32153.8</v>
      </c>
      <c r="M980" s="1"/>
      <c r="N980" s="1"/>
      <c r="O980" s="1"/>
    </row>
    <row r="981" spans="1:15" ht="25.5" outlineLevel="6" x14ac:dyDescent="0.25">
      <c r="A981" s="233" t="s">
        <v>57</v>
      </c>
      <c r="B981" s="36" t="s">
        <v>343</v>
      </c>
      <c r="C981" s="36" t="s">
        <v>348</v>
      </c>
      <c r="D981" s="36" t="s">
        <v>358</v>
      </c>
      <c r="E981" s="36"/>
      <c r="F981" s="79">
        <v>29650</v>
      </c>
      <c r="G981" s="23">
        <f>G982</f>
        <v>0</v>
      </c>
      <c r="H981" s="80">
        <f t="shared" si="188"/>
        <v>29650</v>
      </c>
      <c r="I981" s="23">
        <f>I982</f>
        <v>0</v>
      </c>
      <c r="J981" s="80">
        <f t="shared" si="190"/>
        <v>29650</v>
      </c>
      <c r="K981" s="23">
        <f>K982</f>
        <v>0</v>
      </c>
      <c r="L981" s="23">
        <f t="shared" si="191"/>
        <v>29650</v>
      </c>
      <c r="M981" s="1"/>
      <c r="N981" s="1"/>
      <c r="O981" s="1"/>
    </row>
    <row r="982" spans="1:15" outlineLevel="7" x14ac:dyDescent="0.25">
      <c r="A982" s="234" t="s">
        <v>359</v>
      </c>
      <c r="B982" s="37" t="s">
        <v>343</v>
      </c>
      <c r="C982" s="37" t="s">
        <v>348</v>
      </c>
      <c r="D982" s="37" t="s">
        <v>358</v>
      </c>
      <c r="E982" s="37" t="s">
        <v>360</v>
      </c>
      <c r="F982" s="79">
        <v>29650</v>
      </c>
      <c r="G982" s="26"/>
      <c r="H982" s="80">
        <f t="shared" si="188"/>
        <v>29650</v>
      </c>
      <c r="I982" s="26"/>
      <c r="J982" s="80">
        <f t="shared" si="190"/>
        <v>29650</v>
      </c>
      <c r="K982" s="26"/>
      <c r="L982" s="23">
        <f t="shared" si="191"/>
        <v>29650</v>
      </c>
      <c r="O982" s="305">
        <f>L982+N982</f>
        <v>29650</v>
      </c>
    </row>
    <row r="983" spans="1:15" outlineLevel="6" x14ac:dyDescent="0.25">
      <c r="A983" s="233" t="s">
        <v>61</v>
      </c>
      <c r="B983" s="36" t="s">
        <v>343</v>
      </c>
      <c r="C983" s="36" t="s">
        <v>348</v>
      </c>
      <c r="D983" s="36" t="s">
        <v>361</v>
      </c>
      <c r="E983" s="36"/>
      <c r="F983" s="79">
        <v>2503.8000000000002</v>
      </c>
      <c r="G983" s="23">
        <f>G984</f>
        <v>0</v>
      </c>
      <c r="H983" s="80">
        <f t="shared" si="188"/>
        <v>2503.8000000000002</v>
      </c>
      <c r="I983" s="23">
        <f>I984</f>
        <v>0</v>
      </c>
      <c r="J983" s="80">
        <f t="shared" si="190"/>
        <v>2503.8000000000002</v>
      </c>
      <c r="K983" s="23">
        <f>K984</f>
        <v>0</v>
      </c>
      <c r="L983" s="23">
        <f t="shared" si="191"/>
        <v>2503.8000000000002</v>
      </c>
      <c r="M983" s="1"/>
      <c r="N983" s="1"/>
      <c r="O983" s="1"/>
    </row>
    <row r="984" spans="1:15" outlineLevel="7" x14ac:dyDescent="0.25">
      <c r="A984" s="234" t="s">
        <v>359</v>
      </c>
      <c r="B984" s="37" t="s">
        <v>343</v>
      </c>
      <c r="C984" s="37" t="s">
        <v>348</v>
      </c>
      <c r="D984" s="37" t="s">
        <v>361</v>
      </c>
      <c r="E984" s="37" t="s">
        <v>360</v>
      </c>
      <c r="F984" s="79">
        <v>2503.8000000000002</v>
      </c>
      <c r="G984" s="26"/>
      <c r="H984" s="80">
        <f t="shared" si="188"/>
        <v>2503.8000000000002</v>
      </c>
      <c r="I984" s="26"/>
      <c r="J984" s="80">
        <f t="shared" si="190"/>
        <v>2503.8000000000002</v>
      </c>
      <c r="K984" s="26"/>
      <c r="L984" s="23">
        <f t="shared" si="191"/>
        <v>2503.8000000000002</v>
      </c>
      <c r="O984" s="305">
        <f>L984+N984</f>
        <v>2503.8000000000002</v>
      </c>
    </row>
    <row r="985" spans="1:15" ht="38.25" outlineLevel="7" x14ac:dyDescent="0.25">
      <c r="A985" s="222" t="s">
        <v>706</v>
      </c>
      <c r="B985" s="38" t="s">
        <v>343</v>
      </c>
      <c r="C985" s="36" t="s">
        <v>348</v>
      </c>
      <c r="D985" s="52" t="s">
        <v>707</v>
      </c>
      <c r="E985" s="37"/>
      <c r="F985" s="79">
        <v>48050</v>
      </c>
      <c r="G985" s="23">
        <f>G986+G988+G990+G992</f>
        <v>0</v>
      </c>
      <c r="H985" s="80">
        <f t="shared" si="188"/>
        <v>48050</v>
      </c>
      <c r="I985" s="23">
        <f>I986+I988+I990+I992</f>
        <v>17000</v>
      </c>
      <c r="J985" s="80">
        <f t="shared" si="190"/>
        <v>65050</v>
      </c>
      <c r="K985" s="23">
        <f>K986+K988+K990+K992</f>
        <v>-2700</v>
      </c>
      <c r="L985" s="23">
        <f t="shared" si="191"/>
        <v>62350</v>
      </c>
      <c r="M985" s="1"/>
      <c r="N985" s="1"/>
      <c r="O985" s="1"/>
    </row>
    <row r="986" spans="1:15" ht="38.25" outlineLevel="6" x14ac:dyDescent="0.25">
      <c r="A986" s="233" t="s">
        <v>362</v>
      </c>
      <c r="B986" s="36" t="s">
        <v>343</v>
      </c>
      <c r="C986" s="36" t="s">
        <v>348</v>
      </c>
      <c r="D986" s="36" t="s">
        <v>363</v>
      </c>
      <c r="E986" s="36"/>
      <c r="F986" s="79">
        <v>42000</v>
      </c>
      <c r="G986" s="23">
        <f>G987</f>
        <v>0</v>
      </c>
      <c r="H986" s="80">
        <f t="shared" si="188"/>
        <v>42000</v>
      </c>
      <c r="I986" s="23">
        <f>I987</f>
        <v>17000</v>
      </c>
      <c r="J986" s="80">
        <f t="shared" si="190"/>
        <v>59000</v>
      </c>
      <c r="K986" s="23">
        <f>K987</f>
        <v>-3000</v>
      </c>
      <c r="L986" s="23">
        <f t="shared" si="191"/>
        <v>56000</v>
      </c>
      <c r="M986" s="1"/>
      <c r="N986" s="1"/>
      <c r="O986" s="1"/>
    </row>
    <row r="987" spans="1:15" outlineLevel="7" x14ac:dyDescent="0.25">
      <c r="A987" s="234" t="s">
        <v>359</v>
      </c>
      <c r="B987" s="37" t="s">
        <v>343</v>
      </c>
      <c r="C987" s="37" t="s">
        <v>348</v>
      </c>
      <c r="D987" s="37" t="s">
        <v>363</v>
      </c>
      <c r="E987" s="37" t="s">
        <v>360</v>
      </c>
      <c r="F987" s="79">
        <v>42000</v>
      </c>
      <c r="G987" s="26"/>
      <c r="H987" s="80">
        <f t="shared" si="188"/>
        <v>42000</v>
      </c>
      <c r="I987" s="83">
        <v>17000</v>
      </c>
      <c r="J987" s="80">
        <f t="shared" si="190"/>
        <v>59000</v>
      </c>
      <c r="K987" s="26">
        <v>-3000</v>
      </c>
      <c r="L987" s="23">
        <f t="shared" si="191"/>
        <v>56000</v>
      </c>
      <c r="N987" s="20">
        <v>-3000</v>
      </c>
      <c r="O987" s="305">
        <f>L987+N987</f>
        <v>53000</v>
      </c>
    </row>
    <row r="988" spans="1:15" ht="25.5" outlineLevel="6" x14ac:dyDescent="0.25">
      <c r="A988" s="233" t="s">
        <v>81</v>
      </c>
      <c r="B988" s="36" t="s">
        <v>343</v>
      </c>
      <c r="C988" s="36" t="s">
        <v>348</v>
      </c>
      <c r="D988" s="36" t="s">
        <v>364</v>
      </c>
      <c r="E988" s="36"/>
      <c r="F988" s="79">
        <v>200</v>
      </c>
      <c r="G988" s="23">
        <f>G989</f>
        <v>0</v>
      </c>
      <c r="H988" s="80">
        <f t="shared" si="188"/>
        <v>200</v>
      </c>
      <c r="I988" s="23">
        <f>I989</f>
        <v>0</v>
      </c>
      <c r="J988" s="80">
        <f t="shared" si="190"/>
        <v>200</v>
      </c>
      <c r="K988" s="23">
        <f>K989</f>
        <v>300</v>
      </c>
      <c r="L988" s="23">
        <f t="shared" si="191"/>
        <v>500</v>
      </c>
      <c r="M988" s="1"/>
      <c r="N988" s="1"/>
      <c r="O988" s="1"/>
    </row>
    <row r="989" spans="1:15" outlineLevel="7" x14ac:dyDescent="0.25">
      <c r="A989" s="234" t="s">
        <v>359</v>
      </c>
      <c r="B989" s="37" t="s">
        <v>343</v>
      </c>
      <c r="C989" s="37" t="s">
        <v>348</v>
      </c>
      <c r="D989" s="37" t="s">
        <v>364</v>
      </c>
      <c r="E989" s="37" t="s">
        <v>360</v>
      </c>
      <c r="F989" s="79">
        <v>200</v>
      </c>
      <c r="G989" s="26"/>
      <c r="H989" s="80">
        <f t="shared" si="188"/>
        <v>200</v>
      </c>
      <c r="I989" s="26"/>
      <c r="J989" s="80">
        <f t="shared" si="190"/>
        <v>200</v>
      </c>
      <c r="K989" s="26">
        <v>300</v>
      </c>
      <c r="L989" s="23">
        <f t="shared" si="191"/>
        <v>500</v>
      </c>
      <c r="N989" s="20">
        <v>300</v>
      </c>
      <c r="O989" s="305">
        <f>L989+N989</f>
        <v>800</v>
      </c>
    </row>
    <row r="990" spans="1:15" ht="51" outlineLevel="6" x14ac:dyDescent="0.25">
      <c r="A990" s="233" t="s">
        <v>83</v>
      </c>
      <c r="B990" s="36" t="s">
        <v>343</v>
      </c>
      <c r="C990" s="36" t="s">
        <v>348</v>
      </c>
      <c r="D990" s="36" t="s">
        <v>365</v>
      </c>
      <c r="E990" s="36"/>
      <c r="F990" s="79">
        <v>850</v>
      </c>
      <c r="G990" s="23">
        <f>G991</f>
        <v>0</v>
      </c>
      <c r="H990" s="80">
        <f t="shared" si="188"/>
        <v>850</v>
      </c>
      <c r="I990" s="23">
        <f>I991</f>
        <v>0</v>
      </c>
      <c r="J990" s="80">
        <f t="shared" si="190"/>
        <v>850</v>
      </c>
      <c r="K990" s="23">
        <f>K991</f>
        <v>0</v>
      </c>
      <c r="L990" s="23">
        <f t="shared" si="191"/>
        <v>850</v>
      </c>
      <c r="M990" s="1"/>
      <c r="N990" s="1"/>
      <c r="O990" s="1"/>
    </row>
    <row r="991" spans="1:15" outlineLevel="7" x14ac:dyDescent="0.25">
      <c r="A991" s="234" t="s">
        <v>359</v>
      </c>
      <c r="B991" s="37" t="s">
        <v>343</v>
      </c>
      <c r="C991" s="37" t="s">
        <v>348</v>
      </c>
      <c r="D991" s="37" t="s">
        <v>365</v>
      </c>
      <c r="E991" s="37" t="s">
        <v>360</v>
      </c>
      <c r="F991" s="79">
        <v>850</v>
      </c>
      <c r="G991" s="26"/>
      <c r="H991" s="80">
        <f t="shared" si="188"/>
        <v>850</v>
      </c>
      <c r="I991" s="26"/>
      <c r="J991" s="80">
        <f t="shared" si="190"/>
        <v>850</v>
      </c>
      <c r="K991" s="26"/>
      <c r="L991" s="23">
        <f t="shared" si="191"/>
        <v>850</v>
      </c>
      <c r="O991" s="305">
        <f>L991+N991</f>
        <v>850</v>
      </c>
    </row>
    <row r="992" spans="1:15" ht="51" outlineLevel="6" x14ac:dyDescent="0.25">
      <c r="A992" s="233" t="s">
        <v>366</v>
      </c>
      <c r="B992" s="36" t="s">
        <v>343</v>
      </c>
      <c r="C992" s="36" t="s">
        <v>348</v>
      </c>
      <c r="D992" s="36" t="s">
        <v>367</v>
      </c>
      <c r="E992" s="36"/>
      <c r="F992" s="79">
        <v>5000</v>
      </c>
      <c r="G992" s="23">
        <f>G993</f>
        <v>0</v>
      </c>
      <c r="H992" s="80">
        <f t="shared" si="188"/>
        <v>5000</v>
      </c>
      <c r="I992" s="23">
        <f>I993</f>
        <v>0</v>
      </c>
      <c r="J992" s="80">
        <f t="shared" si="190"/>
        <v>5000</v>
      </c>
      <c r="K992" s="23">
        <f>K993</f>
        <v>0</v>
      </c>
      <c r="L992" s="23">
        <f t="shared" si="191"/>
        <v>5000</v>
      </c>
      <c r="M992" s="1"/>
      <c r="N992" s="1"/>
      <c r="O992" s="1"/>
    </row>
    <row r="993" spans="1:15" outlineLevel="7" x14ac:dyDescent="0.25">
      <c r="A993" s="234" t="s">
        <v>359</v>
      </c>
      <c r="B993" s="37" t="s">
        <v>343</v>
      </c>
      <c r="C993" s="37" t="s">
        <v>348</v>
      </c>
      <c r="D993" s="37" t="s">
        <v>367</v>
      </c>
      <c r="E993" s="37" t="s">
        <v>360</v>
      </c>
      <c r="F993" s="79">
        <v>5000</v>
      </c>
      <c r="G993" s="26"/>
      <c r="H993" s="80">
        <f t="shared" si="188"/>
        <v>5000</v>
      </c>
      <c r="I993" s="26"/>
      <c r="J993" s="80">
        <f t="shared" si="190"/>
        <v>5000</v>
      </c>
      <c r="K993" s="26"/>
      <c r="L993" s="23">
        <f t="shared" si="191"/>
        <v>5000</v>
      </c>
      <c r="O993" s="305">
        <f>L993+N993</f>
        <v>5000</v>
      </c>
    </row>
    <row r="994" spans="1:15" outlineLevel="7" x14ac:dyDescent="0.25">
      <c r="A994" s="233" t="s">
        <v>381</v>
      </c>
      <c r="B994" s="36" t="s">
        <v>343</v>
      </c>
      <c r="C994" s="36" t="s">
        <v>348</v>
      </c>
      <c r="D994" s="36" t="s">
        <v>382</v>
      </c>
      <c r="E994" s="37"/>
      <c r="F994" s="79">
        <v>0</v>
      </c>
      <c r="G994" s="23">
        <f>G995</f>
        <v>3093.7</v>
      </c>
      <c r="H994" s="80">
        <f t="shared" si="188"/>
        <v>3093.7</v>
      </c>
      <c r="I994" s="23">
        <f>I995</f>
        <v>0</v>
      </c>
      <c r="J994" s="80">
        <f t="shared" si="190"/>
        <v>3093.7</v>
      </c>
      <c r="K994" s="23">
        <f>K995</f>
        <v>-3093.7</v>
      </c>
      <c r="L994" s="23">
        <f t="shared" si="191"/>
        <v>0</v>
      </c>
      <c r="M994" s="1"/>
      <c r="N994" s="1"/>
      <c r="O994" s="1"/>
    </row>
    <row r="995" spans="1:15" ht="63.75" outlineLevel="7" x14ac:dyDescent="0.25">
      <c r="A995" s="233" t="s">
        <v>604</v>
      </c>
      <c r="B995" s="37" t="s">
        <v>343</v>
      </c>
      <c r="C995" s="37" t="s">
        <v>348</v>
      </c>
      <c r="D995" s="36" t="s">
        <v>611</v>
      </c>
      <c r="E995" s="36"/>
      <c r="F995" s="79">
        <v>0</v>
      </c>
      <c r="G995" s="23">
        <f>G996</f>
        <v>3093.7</v>
      </c>
      <c r="H995" s="80">
        <f t="shared" si="188"/>
        <v>3093.7</v>
      </c>
      <c r="I995" s="23">
        <f>I996</f>
        <v>0</v>
      </c>
      <c r="J995" s="80">
        <f t="shared" si="190"/>
        <v>3093.7</v>
      </c>
      <c r="K995" s="23">
        <f>K996</f>
        <v>-3093.7</v>
      </c>
      <c r="L995" s="23">
        <f t="shared" si="191"/>
        <v>0</v>
      </c>
      <c r="M995" s="1"/>
      <c r="N995" s="1"/>
      <c r="O995" s="1"/>
    </row>
    <row r="996" spans="1:15" outlineLevel="7" x14ac:dyDescent="0.25">
      <c r="A996" s="234" t="s">
        <v>359</v>
      </c>
      <c r="B996" s="37" t="s">
        <v>343</v>
      </c>
      <c r="C996" s="37" t="s">
        <v>348</v>
      </c>
      <c r="D996" s="37" t="s">
        <v>611</v>
      </c>
      <c r="E996" s="37">
        <v>612</v>
      </c>
      <c r="F996" s="79"/>
      <c r="G996" s="25">
        <v>3093.7</v>
      </c>
      <c r="H996" s="80">
        <f t="shared" si="188"/>
        <v>3093.7</v>
      </c>
      <c r="I996" s="26"/>
      <c r="J996" s="80">
        <f t="shared" si="190"/>
        <v>3093.7</v>
      </c>
      <c r="K996" s="124">
        <v>-3093.7</v>
      </c>
      <c r="L996" s="23">
        <f t="shared" si="191"/>
        <v>0</v>
      </c>
      <c r="O996" s="305">
        <f>L996+N996</f>
        <v>0</v>
      </c>
    </row>
    <row r="997" spans="1:15" ht="25.5" outlineLevel="7" x14ac:dyDescent="0.25">
      <c r="A997" s="222" t="s">
        <v>764</v>
      </c>
      <c r="B997" s="36" t="s">
        <v>343</v>
      </c>
      <c r="C997" s="36" t="s">
        <v>348</v>
      </c>
      <c r="D997" s="189" t="s">
        <v>70</v>
      </c>
      <c r="E997" s="37"/>
      <c r="F997" s="79"/>
      <c r="G997" s="25"/>
      <c r="H997" s="80"/>
      <c r="I997" s="26"/>
      <c r="J997" s="80"/>
      <c r="K997" s="23">
        <f>K998+K1000+K1002</f>
        <v>727.5</v>
      </c>
      <c r="L997" s="23">
        <f t="shared" si="191"/>
        <v>727.5</v>
      </c>
      <c r="N997" s="1"/>
      <c r="O997" s="1"/>
    </row>
    <row r="998" spans="1:15" ht="25.5" outlineLevel="7" x14ac:dyDescent="0.25">
      <c r="A998" s="233" t="s">
        <v>810</v>
      </c>
      <c r="B998" s="36" t="s">
        <v>343</v>
      </c>
      <c r="C998" s="36" t="s">
        <v>348</v>
      </c>
      <c r="D998" s="67" t="s">
        <v>809</v>
      </c>
      <c r="E998" s="37"/>
      <c r="F998" s="79"/>
      <c r="G998" s="25"/>
      <c r="H998" s="80"/>
      <c r="I998" s="26"/>
      <c r="J998" s="80"/>
      <c r="K998" s="23">
        <f>K999</f>
        <v>487.9</v>
      </c>
      <c r="L998" s="23">
        <f t="shared" si="191"/>
        <v>487.9</v>
      </c>
      <c r="N998" s="1"/>
      <c r="O998" s="1"/>
    </row>
    <row r="999" spans="1:15" outlineLevel="7" x14ac:dyDescent="0.25">
      <c r="A999" s="234" t="s">
        <v>811</v>
      </c>
      <c r="B999" s="37" t="s">
        <v>343</v>
      </c>
      <c r="C999" s="37" t="s">
        <v>348</v>
      </c>
      <c r="D999" s="68" t="s">
        <v>809</v>
      </c>
      <c r="E999" s="37">
        <v>612</v>
      </c>
      <c r="F999" s="79"/>
      <c r="G999" s="25"/>
      <c r="H999" s="80"/>
      <c r="I999" s="26"/>
      <c r="J999" s="112"/>
      <c r="K999" s="124">
        <v>487.9</v>
      </c>
      <c r="L999" s="23">
        <f>J999+K999</f>
        <v>487.9</v>
      </c>
      <c r="O999" s="305">
        <f>L999+N999</f>
        <v>487.9</v>
      </c>
    </row>
    <row r="1000" spans="1:15" ht="25.5" outlineLevel="7" x14ac:dyDescent="0.25">
      <c r="A1000" s="222" t="s">
        <v>1124</v>
      </c>
      <c r="B1000" s="36" t="s">
        <v>343</v>
      </c>
      <c r="C1000" s="36" t="s">
        <v>348</v>
      </c>
      <c r="D1000" s="109" t="s">
        <v>1125</v>
      </c>
      <c r="E1000" s="37"/>
      <c r="F1000" s="79"/>
      <c r="G1000" s="25"/>
      <c r="H1000" s="80"/>
      <c r="I1000" s="26"/>
      <c r="J1000" s="112"/>
      <c r="K1000" s="23">
        <f>K1001</f>
        <v>20</v>
      </c>
      <c r="L1000" s="23">
        <f t="shared" ref="L1000:L1003" si="193">J1000+K1000</f>
        <v>20</v>
      </c>
      <c r="O1000" s="20"/>
    </row>
    <row r="1001" spans="1:15" outlineLevel="7" x14ac:dyDescent="0.25">
      <c r="A1001" s="226" t="s">
        <v>598</v>
      </c>
      <c r="B1001" s="42" t="s">
        <v>343</v>
      </c>
      <c r="C1001" s="42" t="s">
        <v>348</v>
      </c>
      <c r="D1001" s="219" t="s">
        <v>1125</v>
      </c>
      <c r="E1001" s="219" t="s">
        <v>360</v>
      </c>
      <c r="F1001" s="84"/>
      <c r="G1001" s="93"/>
      <c r="H1001" s="120"/>
      <c r="I1001" s="94"/>
      <c r="J1001" s="220"/>
      <c r="K1001" s="26">
        <v>20</v>
      </c>
      <c r="L1001" s="23">
        <f t="shared" si="193"/>
        <v>20</v>
      </c>
      <c r="N1001" s="20">
        <v>20</v>
      </c>
      <c r="O1001" s="305">
        <f>L1001+N1001</f>
        <v>40</v>
      </c>
    </row>
    <row r="1002" spans="1:15" ht="25.5" outlineLevel="7" x14ac:dyDescent="0.25">
      <c r="A1002" s="227" t="s">
        <v>810</v>
      </c>
      <c r="B1002" s="39" t="s">
        <v>343</v>
      </c>
      <c r="C1002" s="39" t="s">
        <v>348</v>
      </c>
      <c r="D1002" s="109" t="s">
        <v>1126</v>
      </c>
      <c r="E1002" s="42"/>
      <c r="F1002" s="86"/>
      <c r="G1002" s="25"/>
      <c r="H1002" s="80"/>
      <c r="I1002" s="26"/>
      <c r="J1002" s="112"/>
      <c r="K1002" s="23">
        <f>K1003</f>
        <v>219.6</v>
      </c>
      <c r="L1002" s="23">
        <f t="shared" si="193"/>
        <v>219.6</v>
      </c>
      <c r="O1002" s="20"/>
    </row>
    <row r="1003" spans="1:15" outlineLevel="7" x14ac:dyDescent="0.25">
      <c r="A1003" s="216" t="s">
        <v>598</v>
      </c>
      <c r="B1003" s="40" t="s">
        <v>343</v>
      </c>
      <c r="C1003" s="40" t="s">
        <v>348</v>
      </c>
      <c r="D1003" s="21" t="s">
        <v>1126</v>
      </c>
      <c r="E1003" s="21" t="s">
        <v>360</v>
      </c>
      <c r="F1003" s="86"/>
      <c r="G1003" s="25"/>
      <c r="H1003" s="80"/>
      <c r="I1003" s="26"/>
      <c r="J1003" s="112"/>
      <c r="K1003" s="26">
        <v>219.6</v>
      </c>
      <c r="L1003" s="23">
        <f t="shared" si="193"/>
        <v>219.6</v>
      </c>
      <c r="N1003" s="20">
        <v>219.6</v>
      </c>
      <c r="O1003" s="305">
        <f>L1003+N1003</f>
        <v>439.2</v>
      </c>
    </row>
    <row r="1004" spans="1:15" outlineLevel="2" x14ac:dyDescent="0.25">
      <c r="A1004" s="236" t="s">
        <v>318</v>
      </c>
      <c r="B1004" s="41" t="s">
        <v>343</v>
      </c>
      <c r="C1004" s="41" t="s">
        <v>319</v>
      </c>
      <c r="D1004" s="41"/>
      <c r="E1004" s="41"/>
      <c r="F1004" s="87">
        <v>1112572.1077399999</v>
      </c>
      <c r="G1004" s="88">
        <f>G1005</f>
        <v>-28986.799999999999</v>
      </c>
      <c r="H1004" s="98">
        <f t="shared" si="188"/>
        <v>1083585.3077399998</v>
      </c>
      <c r="I1004" s="88">
        <f>I1005</f>
        <v>25399.5</v>
      </c>
      <c r="J1004" s="98">
        <f t="shared" si="190"/>
        <v>1108984.8077399998</v>
      </c>
      <c r="K1004" s="23">
        <f>K1005+K1062</f>
        <v>12918.4</v>
      </c>
      <c r="L1004" s="23">
        <f t="shared" ref="L1004:L1064" si="194">J1004+K1004</f>
        <v>1121903.2077399998</v>
      </c>
      <c r="M1004" s="1"/>
      <c r="N1004" s="1"/>
      <c r="O1004" s="1"/>
    </row>
    <row r="1005" spans="1:15" outlineLevel="3" x14ac:dyDescent="0.25">
      <c r="A1005" s="233" t="s">
        <v>320</v>
      </c>
      <c r="B1005" s="36" t="s">
        <v>343</v>
      </c>
      <c r="C1005" s="36" t="s">
        <v>319</v>
      </c>
      <c r="D1005" s="36" t="s">
        <v>321</v>
      </c>
      <c r="E1005" s="36"/>
      <c r="F1005" s="79">
        <v>1112572.1077399999</v>
      </c>
      <c r="G1005" s="23">
        <f>G1006+G1023+G1027+G1052</f>
        <v>-28986.799999999999</v>
      </c>
      <c r="H1005" s="80">
        <f t="shared" si="188"/>
        <v>1083585.3077399998</v>
      </c>
      <c r="I1005" s="23">
        <f>I1006+I1023+I1027+I1052</f>
        <v>25399.5</v>
      </c>
      <c r="J1005" s="80">
        <f t="shared" si="190"/>
        <v>1108984.8077399998</v>
      </c>
      <c r="K1005" s="23">
        <f>K1006+K1023+K1027+K1052+K1020</f>
        <v>5323.4</v>
      </c>
      <c r="L1005" s="23">
        <f t="shared" si="194"/>
        <v>1114308.2077399998</v>
      </c>
      <c r="M1005" s="1"/>
      <c r="N1005" s="1"/>
      <c r="O1005" s="1"/>
    </row>
    <row r="1006" spans="1:15" outlineLevel="4" x14ac:dyDescent="0.25">
      <c r="A1006" s="233" t="s">
        <v>349</v>
      </c>
      <c r="B1006" s="36" t="s">
        <v>343</v>
      </c>
      <c r="C1006" s="36" t="s">
        <v>319</v>
      </c>
      <c r="D1006" s="36" t="s">
        <v>350</v>
      </c>
      <c r="E1006" s="36"/>
      <c r="F1006" s="79">
        <v>925075.11499999999</v>
      </c>
      <c r="G1006" s="23">
        <f>G1007+G1017</f>
        <v>-31462.5</v>
      </c>
      <c r="H1006" s="80">
        <f t="shared" si="188"/>
        <v>893612.61499999999</v>
      </c>
      <c r="I1006" s="23">
        <f>I1007+I1017</f>
        <v>0</v>
      </c>
      <c r="J1006" s="80">
        <f t="shared" si="190"/>
        <v>893612.61499999999</v>
      </c>
      <c r="K1006" s="23">
        <f>K1007+K1017</f>
        <v>988.2</v>
      </c>
      <c r="L1006" s="23">
        <f t="shared" si="194"/>
        <v>894600.81499999994</v>
      </c>
      <c r="M1006" s="1"/>
      <c r="N1006" s="1"/>
      <c r="O1006" s="1"/>
    </row>
    <row r="1007" spans="1:15" outlineLevel="4" x14ac:dyDescent="0.25">
      <c r="A1007" s="222" t="s">
        <v>601</v>
      </c>
      <c r="B1007" s="38" t="s">
        <v>343</v>
      </c>
      <c r="C1007" s="36" t="s">
        <v>319</v>
      </c>
      <c r="D1007" s="52" t="s">
        <v>600</v>
      </c>
      <c r="E1007" s="36"/>
      <c r="F1007" s="79">
        <v>917575.1</v>
      </c>
      <c r="G1007" s="23">
        <f>G1008+G1010+G1012+G1014</f>
        <v>-31462.5</v>
      </c>
      <c r="H1007" s="80">
        <f t="shared" si="188"/>
        <v>886112.6</v>
      </c>
      <c r="I1007" s="23">
        <f>I1008+I1010+I1012+I1014</f>
        <v>0</v>
      </c>
      <c r="J1007" s="80">
        <f t="shared" si="190"/>
        <v>886112.6</v>
      </c>
      <c r="K1007" s="23">
        <f>K1008+K1010+K1012+K1014</f>
        <v>988.2</v>
      </c>
      <c r="L1007" s="23">
        <f t="shared" si="194"/>
        <v>887100.79999999993</v>
      </c>
      <c r="M1007" s="1"/>
      <c r="N1007" s="1"/>
      <c r="O1007" s="1"/>
    </row>
    <row r="1008" spans="1:15" ht="89.25" outlineLevel="6" x14ac:dyDescent="0.25">
      <c r="A1008" s="233" t="s">
        <v>368</v>
      </c>
      <c r="B1008" s="36" t="s">
        <v>343</v>
      </c>
      <c r="C1008" s="36" t="s">
        <v>319</v>
      </c>
      <c r="D1008" s="36" t="s">
        <v>369</v>
      </c>
      <c r="E1008" s="36"/>
      <c r="F1008" s="79">
        <v>774168.4</v>
      </c>
      <c r="G1008" s="23">
        <f>G1009</f>
        <v>-33320</v>
      </c>
      <c r="H1008" s="80">
        <f t="shared" si="188"/>
        <v>740848.4</v>
      </c>
      <c r="I1008" s="23">
        <f>I1009</f>
        <v>0</v>
      </c>
      <c r="J1008" s="80">
        <f t="shared" si="190"/>
        <v>740848.4</v>
      </c>
      <c r="K1008" s="23">
        <f>K1009</f>
        <v>0</v>
      </c>
      <c r="L1008" s="23">
        <f t="shared" si="194"/>
        <v>740848.4</v>
      </c>
      <c r="M1008" s="1"/>
      <c r="N1008" s="1"/>
      <c r="O1008" s="1"/>
    </row>
    <row r="1009" spans="1:15" ht="51" outlineLevel="7" x14ac:dyDescent="0.25">
      <c r="A1009" s="234" t="s">
        <v>345</v>
      </c>
      <c r="B1009" s="37" t="s">
        <v>343</v>
      </c>
      <c r="C1009" s="37" t="s">
        <v>319</v>
      </c>
      <c r="D1009" s="37" t="s">
        <v>369</v>
      </c>
      <c r="E1009" s="37" t="s">
        <v>346</v>
      </c>
      <c r="F1009" s="79">
        <v>774168.4</v>
      </c>
      <c r="G1009" s="25">
        <v>-33320</v>
      </c>
      <c r="H1009" s="80">
        <f t="shared" si="188"/>
        <v>740848.4</v>
      </c>
      <c r="I1009" s="26"/>
      <c r="J1009" s="80">
        <f t="shared" si="190"/>
        <v>740848.4</v>
      </c>
      <c r="K1009" s="26"/>
      <c r="L1009" s="23">
        <f t="shared" si="194"/>
        <v>740848.4</v>
      </c>
      <c r="O1009" s="305">
        <f>L1009+N1009</f>
        <v>740848.4</v>
      </c>
    </row>
    <row r="1010" spans="1:15" ht="76.5" outlineLevel="7" x14ac:dyDescent="0.25">
      <c r="A1010" s="240" t="s">
        <v>602</v>
      </c>
      <c r="B1010" s="36" t="s">
        <v>343</v>
      </c>
      <c r="C1010" s="36" t="s">
        <v>319</v>
      </c>
      <c r="D1010" s="52" t="s">
        <v>603</v>
      </c>
      <c r="E1010" s="45"/>
      <c r="F1010" s="79">
        <v>0</v>
      </c>
      <c r="G1010" s="23">
        <f>G1011</f>
        <v>1857.5</v>
      </c>
      <c r="H1010" s="80">
        <f t="shared" si="188"/>
        <v>1857.5</v>
      </c>
      <c r="I1010" s="23">
        <f>I1011</f>
        <v>0</v>
      </c>
      <c r="J1010" s="80">
        <f t="shared" si="190"/>
        <v>1857.5</v>
      </c>
      <c r="K1010" s="23">
        <f>K1011</f>
        <v>0</v>
      </c>
      <c r="L1010" s="23">
        <f t="shared" si="194"/>
        <v>1857.5</v>
      </c>
      <c r="M1010" s="1"/>
      <c r="N1010" s="1"/>
      <c r="O1010" s="1"/>
    </row>
    <row r="1011" spans="1:15" outlineLevel="7" x14ac:dyDescent="0.25">
      <c r="A1011" s="216" t="s">
        <v>598</v>
      </c>
      <c r="B1011" s="37" t="s">
        <v>343</v>
      </c>
      <c r="C1011" s="37" t="s">
        <v>319</v>
      </c>
      <c r="D1011" s="56" t="s">
        <v>603</v>
      </c>
      <c r="E1011" s="45" t="s">
        <v>360</v>
      </c>
      <c r="F1011" s="79"/>
      <c r="G1011" s="25">
        <v>1857.5</v>
      </c>
      <c r="H1011" s="80">
        <f t="shared" si="188"/>
        <v>1857.5</v>
      </c>
      <c r="I1011" s="26"/>
      <c r="J1011" s="80">
        <f t="shared" si="190"/>
        <v>1857.5</v>
      </c>
      <c r="K1011" s="26"/>
      <c r="L1011" s="23">
        <f t="shared" si="194"/>
        <v>1857.5</v>
      </c>
      <c r="O1011" s="305">
        <f>L1011+N1011</f>
        <v>1857.5</v>
      </c>
    </row>
    <row r="1012" spans="1:15" ht="51" outlineLevel="6" x14ac:dyDescent="0.25">
      <c r="A1012" s="233" t="s">
        <v>370</v>
      </c>
      <c r="B1012" s="36" t="s">
        <v>343</v>
      </c>
      <c r="C1012" s="36" t="s">
        <v>319</v>
      </c>
      <c r="D1012" s="36" t="s">
        <v>371</v>
      </c>
      <c r="E1012" s="36"/>
      <c r="F1012" s="79">
        <v>52110.614999999998</v>
      </c>
      <c r="G1012" s="23">
        <f>G1013</f>
        <v>0</v>
      </c>
      <c r="H1012" s="80">
        <f t="shared" si="188"/>
        <v>52110.614999999998</v>
      </c>
      <c r="I1012" s="23">
        <f>I1013</f>
        <v>0</v>
      </c>
      <c r="J1012" s="80">
        <f t="shared" si="190"/>
        <v>52110.614999999998</v>
      </c>
      <c r="K1012" s="23">
        <f>K1013</f>
        <v>0</v>
      </c>
      <c r="L1012" s="23">
        <f t="shared" si="194"/>
        <v>52110.614999999998</v>
      </c>
      <c r="M1012" s="1"/>
      <c r="N1012" s="1"/>
      <c r="O1012" s="1"/>
    </row>
    <row r="1013" spans="1:15" outlineLevel="7" x14ac:dyDescent="0.25">
      <c r="A1013" s="234" t="s">
        <v>359</v>
      </c>
      <c r="B1013" s="37" t="s">
        <v>343</v>
      </c>
      <c r="C1013" s="37" t="s">
        <v>319</v>
      </c>
      <c r="D1013" s="37" t="s">
        <v>371</v>
      </c>
      <c r="E1013" s="37" t="s">
        <v>360</v>
      </c>
      <c r="F1013" s="79">
        <v>52110.614999999998</v>
      </c>
      <c r="G1013" s="26"/>
      <c r="H1013" s="80">
        <f t="shared" si="188"/>
        <v>52110.614999999998</v>
      </c>
      <c r="I1013" s="26"/>
      <c r="J1013" s="80">
        <f t="shared" si="190"/>
        <v>52110.614999999998</v>
      </c>
      <c r="K1013" s="26"/>
      <c r="L1013" s="23">
        <f t="shared" si="194"/>
        <v>52110.614999999998</v>
      </c>
      <c r="O1013" s="305">
        <f>L1013+N1013</f>
        <v>52110.614999999998</v>
      </c>
    </row>
    <row r="1014" spans="1:15" ht="38.25" outlineLevel="6" x14ac:dyDescent="0.25">
      <c r="A1014" s="233" t="s">
        <v>128</v>
      </c>
      <c r="B1014" s="36" t="s">
        <v>343</v>
      </c>
      <c r="C1014" s="36" t="s">
        <v>319</v>
      </c>
      <c r="D1014" s="36" t="s">
        <v>372</v>
      </c>
      <c r="E1014" s="36"/>
      <c r="F1014" s="79">
        <v>91296.1</v>
      </c>
      <c r="G1014" s="23">
        <f>G1015+G1016</f>
        <v>0</v>
      </c>
      <c r="H1014" s="80">
        <f t="shared" si="188"/>
        <v>91296.1</v>
      </c>
      <c r="I1014" s="23">
        <f>I1015+I1016</f>
        <v>0</v>
      </c>
      <c r="J1014" s="80">
        <f t="shared" si="190"/>
        <v>91296.1</v>
      </c>
      <c r="K1014" s="23">
        <f>K1015+K1016</f>
        <v>988.2</v>
      </c>
      <c r="L1014" s="23">
        <f t="shared" si="194"/>
        <v>92284.3</v>
      </c>
      <c r="M1014" s="1"/>
      <c r="N1014" s="1"/>
      <c r="O1014" s="1"/>
    </row>
    <row r="1015" spans="1:15" ht="51" outlineLevel="7" x14ac:dyDescent="0.25">
      <c r="A1015" s="234" t="s">
        <v>345</v>
      </c>
      <c r="B1015" s="37" t="s">
        <v>343</v>
      </c>
      <c r="C1015" s="37" t="s">
        <v>319</v>
      </c>
      <c r="D1015" s="37" t="s">
        <v>372</v>
      </c>
      <c r="E1015" s="37" t="s">
        <v>346</v>
      </c>
      <c r="F1015" s="79">
        <v>90829.6</v>
      </c>
      <c r="G1015" s="26"/>
      <c r="H1015" s="80">
        <f t="shared" si="188"/>
        <v>90829.6</v>
      </c>
      <c r="I1015" s="26"/>
      <c r="J1015" s="80">
        <f t="shared" si="190"/>
        <v>90829.6</v>
      </c>
      <c r="K1015" s="26"/>
      <c r="L1015" s="23">
        <f t="shared" si="194"/>
        <v>90829.6</v>
      </c>
      <c r="O1015" s="305">
        <f t="shared" ref="O1015:O1016" si="195">L1015+N1015</f>
        <v>90829.6</v>
      </c>
    </row>
    <row r="1016" spans="1:15" outlineLevel="7" x14ac:dyDescent="0.25">
      <c r="A1016" s="234" t="s">
        <v>359</v>
      </c>
      <c r="B1016" s="37" t="s">
        <v>343</v>
      </c>
      <c r="C1016" s="37" t="s">
        <v>319</v>
      </c>
      <c r="D1016" s="37" t="s">
        <v>372</v>
      </c>
      <c r="E1016" s="37" t="s">
        <v>360</v>
      </c>
      <c r="F1016" s="79">
        <v>466.5</v>
      </c>
      <c r="G1016" s="26"/>
      <c r="H1016" s="80">
        <f t="shared" si="188"/>
        <v>466.5</v>
      </c>
      <c r="I1016" s="26"/>
      <c r="J1016" s="80">
        <f t="shared" si="190"/>
        <v>466.5</v>
      </c>
      <c r="K1016" s="26">
        <v>988.2</v>
      </c>
      <c r="L1016" s="23">
        <f t="shared" si="194"/>
        <v>1454.7</v>
      </c>
      <c r="N1016" s="20">
        <v>988.2</v>
      </c>
      <c r="O1016" s="305">
        <f t="shared" si="195"/>
        <v>2442.9</v>
      </c>
    </row>
    <row r="1017" spans="1:15" outlineLevel="7" x14ac:dyDescent="0.25">
      <c r="A1017" s="222" t="s">
        <v>722</v>
      </c>
      <c r="B1017" s="38" t="s">
        <v>343</v>
      </c>
      <c r="C1017" s="36" t="s">
        <v>319</v>
      </c>
      <c r="D1017" s="52" t="s">
        <v>723</v>
      </c>
      <c r="E1017" s="37"/>
      <c r="F1017" s="79">
        <v>7500</v>
      </c>
      <c r="G1017" s="23">
        <f>G1018</f>
        <v>0</v>
      </c>
      <c r="H1017" s="80">
        <f t="shared" si="188"/>
        <v>7500</v>
      </c>
      <c r="I1017" s="23">
        <f>I1018</f>
        <v>0</v>
      </c>
      <c r="J1017" s="80">
        <f t="shared" si="190"/>
        <v>7500</v>
      </c>
      <c r="K1017" s="23">
        <f>K1018</f>
        <v>0</v>
      </c>
      <c r="L1017" s="23">
        <f t="shared" si="194"/>
        <v>7500</v>
      </c>
      <c r="M1017" s="1"/>
      <c r="N1017" s="1"/>
      <c r="O1017" s="1"/>
    </row>
    <row r="1018" spans="1:15" ht="38.25" outlineLevel="6" x14ac:dyDescent="0.25">
      <c r="A1018" s="233" t="s">
        <v>373</v>
      </c>
      <c r="B1018" s="36" t="s">
        <v>343</v>
      </c>
      <c r="C1018" s="36" t="s">
        <v>319</v>
      </c>
      <c r="D1018" s="36" t="s">
        <v>374</v>
      </c>
      <c r="E1018" s="36"/>
      <c r="F1018" s="79">
        <v>7500</v>
      </c>
      <c r="G1018" s="23">
        <f>G1019</f>
        <v>0</v>
      </c>
      <c r="H1018" s="80">
        <f t="shared" si="188"/>
        <v>7500</v>
      </c>
      <c r="I1018" s="23">
        <f>I1019</f>
        <v>0</v>
      </c>
      <c r="J1018" s="80">
        <f t="shared" si="190"/>
        <v>7500</v>
      </c>
      <c r="K1018" s="23">
        <f>K1019</f>
        <v>0</v>
      </c>
      <c r="L1018" s="23">
        <f t="shared" si="194"/>
        <v>7500</v>
      </c>
      <c r="M1018" s="1"/>
      <c r="N1018" s="1"/>
      <c r="O1018" s="1"/>
    </row>
    <row r="1019" spans="1:15" outlineLevel="7" x14ac:dyDescent="0.25">
      <c r="A1019" s="234" t="s">
        <v>359</v>
      </c>
      <c r="B1019" s="37" t="s">
        <v>343</v>
      </c>
      <c r="C1019" s="37" t="s">
        <v>319</v>
      </c>
      <c r="D1019" s="37" t="s">
        <v>374</v>
      </c>
      <c r="E1019" s="37" t="s">
        <v>360</v>
      </c>
      <c r="F1019" s="79">
        <v>7500</v>
      </c>
      <c r="G1019" s="26"/>
      <c r="H1019" s="80">
        <f t="shared" si="188"/>
        <v>7500</v>
      </c>
      <c r="I1019" s="26"/>
      <c r="J1019" s="80">
        <f t="shared" si="190"/>
        <v>7500</v>
      </c>
      <c r="K1019" s="26"/>
      <c r="L1019" s="23">
        <f t="shared" si="194"/>
        <v>7500</v>
      </c>
      <c r="O1019" s="305">
        <f>L1019+N1019</f>
        <v>7500</v>
      </c>
    </row>
    <row r="1020" spans="1:15" ht="25.5" outlineLevel="7" x14ac:dyDescent="0.25">
      <c r="A1020" s="222" t="s">
        <v>781</v>
      </c>
      <c r="B1020" s="36" t="s">
        <v>343</v>
      </c>
      <c r="C1020" s="36" t="s">
        <v>319</v>
      </c>
      <c r="D1020" s="52" t="s">
        <v>391</v>
      </c>
      <c r="E1020" s="37"/>
      <c r="F1020" s="79"/>
      <c r="G1020" s="26"/>
      <c r="H1020" s="80"/>
      <c r="I1020" s="26"/>
      <c r="J1020" s="80"/>
      <c r="K1020" s="23">
        <f>K1021</f>
        <v>6436.7</v>
      </c>
      <c r="L1020" s="23">
        <f t="shared" si="194"/>
        <v>6436.7</v>
      </c>
      <c r="N1020" s="1"/>
      <c r="O1020" s="1"/>
    </row>
    <row r="1021" spans="1:15" ht="51" outlineLevel="7" x14ac:dyDescent="0.25">
      <c r="A1021" s="233" t="s">
        <v>379</v>
      </c>
      <c r="B1021" s="36" t="s">
        <v>343</v>
      </c>
      <c r="C1021" s="36" t="s">
        <v>319</v>
      </c>
      <c r="D1021" s="36" t="s">
        <v>782</v>
      </c>
      <c r="E1021" s="36"/>
      <c r="F1021" s="79"/>
      <c r="G1021" s="26"/>
      <c r="H1021" s="80"/>
      <c r="I1021" s="26"/>
      <c r="J1021" s="80"/>
      <c r="K1021" s="23">
        <f>K1022</f>
        <v>6436.7</v>
      </c>
      <c r="L1021" s="23">
        <f t="shared" si="194"/>
        <v>6436.7</v>
      </c>
      <c r="N1021" s="1"/>
      <c r="O1021" s="1"/>
    </row>
    <row r="1022" spans="1:15" outlineLevel="7" x14ac:dyDescent="0.25">
      <c r="A1022" s="234" t="s">
        <v>359</v>
      </c>
      <c r="B1022" s="37" t="s">
        <v>343</v>
      </c>
      <c r="C1022" s="37" t="s">
        <v>319</v>
      </c>
      <c r="D1022" s="37" t="s">
        <v>782</v>
      </c>
      <c r="E1022" s="37" t="s">
        <v>360</v>
      </c>
      <c r="F1022" s="79"/>
      <c r="G1022" s="26"/>
      <c r="H1022" s="80"/>
      <c r="I1022" s="26"/>
      <c r="J1022" s="80"/>
      <c r="K1022" s="124">
        <v>6436.7</v>
      </c>
      <c r="L1022" s="23">
        <f t="shared" si="194"/>
        <v>6436.7</v>
      </c>
      <c r="O1022" s="305">
        <f>L1022+N1022</f>
        <v>6436.7</v>
      </c>
    </row>
    <row r="1023" spans="1:15" ht="25.5" outlineLevel="4" x14ac:dyDescent="0.25">
      <c r="A1023" s="233" t="s">
        <v>354</v>
      </c>
      <c r="B1023" s="36" t="s">
        <v>343</v>
      </c>
      <c r="C1023" s="36" t="s">
        <v>319</v>
      </c>
      <c r="D1023" s="36" t="s">
        <v>355</v>
      </c>
      <c r="E1023" s="36"/>
      <c r="F1023" s="79">
        <v>28105</v>
      </c>
      <c r="G1023" s="23">
        <f>G1024</f>
        <v>0</v>
      </c>
      <c r="H1023" s="80">
        <f t="shared" si="188"/>
        <v>28105</v>
      </c>
      <c r="I1023" s="23">
        <f>I1024</f>
        <v>0</v>
      </c>
      <c r="J1023" s="80">
        <f t="shared" si="190"/>
        <v>28105</v>
      </c>
      <c r="K1023" s="23">
        <f>K1024</f>
        <v>0</v>
      </c>
      <c r="L1023" s="23">
        <f t="shared" si="194"/>
        <v>28105</v>
      </c>
      <c r="M1023" s="1"/>
      <c r="N1023" s="1"/>
      <c r="O1023" s="1"/>
    </row>
    <row r="1024" spans="1:15" outlineLevel="4" x14ac:dyDescent="0.25">
      <c r="A1024" s="222" t="s">
        <v>718</v>
      </c>
      <c r="B1024" s="38" t="s">
        <v>343</v>
      </c>
      <c r="C1024" s="36" t="s">
        <v>319</v>
      </c>
      <c r="D1024" s="52" t="s">
        <v>719</v>
      </c>
      <c r="E1024" s="36"/>
      <c r="F1024" s="79">
        <v>28105</v>
      </c>
      <c r="G1024" s="23">
        <f>G1025</f>
        <v>0</v>
      </c>
      <c r="H1024" s="80">
        <f t="shared" si="188"/>
        <v>28105</v>
      </c>
      <c r="I1024" s="23">
        <f>I1025</f>
        <v>0</v>
      </c>
      <c r="J1024" s="80">
        <f t="shared" si="190"/>
        <v>28105</v>
      </c>
      <c r="K1024" s="23">
        <f>K1025</f>
        <v>0</v>
      </c>
      <c r="L1024" s="23">
        <f t="shared" si="194"/>
        <v>28105</v>
      </c>
      <c r="M1024" s="1"/>
      <c r="N1024" s="1"/>
      <c r="O1024" s="1"/>
    </row>
    <row r="1025" spans="1:15" ht="25.5" outlineLevel="6" x14ac:dyDescent="0.25">
      <c r="A1025" s="233" t="s">
        <v>356</v>
      </c>
      <c r="B1025" s="36" t="s">
        <v>343</v>
      </c>
      <c r="C1025" s="36" t="s">
        <v>319</v>
      </c>
      <c r="D1025" s="36" t="s">
        <v>357</v>
      </c>
      <c r="E1025" s="36"/>
      <c r="F1025" s="79">
        <v>28105</v>
      </c>
      <c r="G1025" s="23">
        <f>G1026</f>
        <v>0</v>
      </c>
      <c r="H1025" s="80">
        <f t="shared" si="188"/>
        <v>28105</v>
      </c>
      <c r="I1025" s="23">
        <f>I1026</f>
        <v>0</v>
      </c>
      <c r="J1025" s="80">
        <f t="shared" si="190"/>
        <v>28105</v>
      </c>
      <c r="K1025" s="23">
        <f>K1026</f>
        <v>0</v>
      </c>
      <c r="L1025" s="23">
        <f t="shared" si="194"/>
        <v>28105</v>
      </c>
      <c r="M1025" s="1"/>
      <c r="N1025" s="1"/>
      <c r="O1025" s="1"/>
    </row>
    <row r="1026" spans="1:15" ht="38.25" outlineLevel="7" x14ac:dyDescent="0.25">
      <c r="A1026" s="234" t="s">
        <v>268</v>
      </c>
      <c r="B1026" s="37" t="s">
        <v>343</v>
      </c>
      <c r="C1026" s="37" t="s">
        <v>319</v>
      </c>
      <c r="D1026" s="37" t="s">
        <v>357</v>
      </c>
      <c r="E1026" s="37" t="s">
        <v>269</v>
      </c>
      <c r="F1026" s="79">
        <v>28105</v>
      </c>
      <c r="G1026" s="26"/>
      <c r="H1026" s="80">
        <f t="shared" si="188"/>
        <v>28105</v>
      </c>
      <c r="I1026" s="26"/>
      <c r="J1026" s="80">
        <f t="shared" si="190"/>
        <v>28105</v>
      </c>
      <c r="K1026" s="26"/>
      <c r="L1026" s="23">
        <f t="shared" si="194"/>
        <v>28105</v>
      </c>
      <c r="O1026" s="305">
        <f>L1026+N1026</f>
        <v>28105</v>
      </c>
    </row>
    <row r="1027" spans="1:15" ht="25.5" outlineLevel="4" x14ac:dyDescent="0.25">
      <c r="A1027" s="270" t="s">
        <v>322</v>
      </c>
      <c r="B1027" s="50" t="s">
        <v>343</v>
      </c>
      <c r="C1027" s="50" t="s">
        <v>319</v>
      </c>
      <c r="D1027" s="50" t="s">
        <v>323</v>
      </c>
      <c r="E1027" s="50"/>
      <c r="F1027" s="96">
        <v>85535.112250000006</v>
      </c>
      <c r="G1027" s="23">
        <f>G1028+G1033+G1046</f>
        <v>1467.6999999999998</v>
      </c>
      <c r="H1027" s="80">
        <f t="shared" si="188"/>
        <v>87002.812250000003</v>
      </c>
      <c r="I1027" s="23">
        <f>I1028+I1033+I1046</f>
        <v>25399.5</v>
      </c>
      <c r="J1027" s="80">
        <f t="shared" si="190"/>
        <v>112402.31225</v>
      </c>
      <c r="K1027" s="23">
        <f>K1028+K1033+K1046</f>
        <v>-6401.5</v>
      </c>
      <c r="L1027" s="23">
        <f t="shared" si="194"/>
        <v>106000.81225</v>
      </c>
      <c r="M1027" s="1"/>
      <c r="N1027" s="1"/>
      <c r="O1027" s="1"/>
    </row>
    <row r="1028" spans="1:15" ht="25.5" outlineLevel="4" x14ac:dyDescent="0.25">
      <c r="A1028" s="222" t="s">
        <v>720</v>
      </c>
      <c r="B1028" s="38" t="s">
        <v>343</v>
      </c>
      <c r="C1028" s="36" t="s">
        <v>319</v>
      </c>
      <c r="D1028" s="52" t="s">
        <v>721</v>
      </c>
      <c r="E1028" s="50"/>
      <c r="F1028" s="96">
        <v>59849.1</v>
      </c>
      <c r="G1028" s="23">
        <f>G1029+G1031</f>
        <v>0</v>
      </c>
      <c r="H1028" s="80">
        <f t="shared" si="188"/>
        <v>59849.1</v>
      </c>
      <c r="I1028" s="23">
        <f>I1029+I1031</f>
        <v>0</v>
      </c>
      <c r="J1028" s="80">
        <f t="shared" si="190"/>
        <v>59849.1</v>
      </c>
      <c r="K1028" s="23">
        <f>K1029+K1031</f>
        <v>0</v>
      </c>
      <c r="L1028" s="23">
        <f t="shared" si="194"/>
        <v>59849.1</v>
      </c>
      <c r="M1028" s="1"/>
      <c r="N1028" s="1"/>
      <c r="O1028" s="1"/>
    </row>
    <row r="1029" spans="1:15" ht="25.5" outlineLevel="6" x14ac:dyDescent="0.25">
      <c r="A1029" s="233" t="s">
        <v>57</v>
      </c>
      <c r="B1029" s="36" t="s">
        <v>343</v>
      </c>
      <c r="C1029" s="36" t="s">
        <v>319</v>
      </c>
      <c r="D1029" s="36" t="s">
        <v>358</v>
      </c>
      <c r="E1029" s="36"/>
      <c r="F1029" s="79">
        <v>54918.1</v>
      </c>
      <c r="G1029" s="23">
        <f>G1030</f>
        <v>0</v>
      </c>
      <c r="H1029" s="80">
        <f t="shared" si="188"/>
        <v>54918.1</v>
      </c>
      <c r="I1029" s="23">
        <f>I1030</f>
        <v>0</v>
      </c>
      <c r="J1029" s="80">
        <f t="shared" si="190"/>
        <v>54918.1</v>
      </c>
      <c r="K1029" s="23">
        <f>K1030</f>
        <v>0</v>
      </c>
      <c r="L1029" s="23">
        <f t="shared" si="194"/>
        <v>54918.1</v>
      </c>
      <c r="M1029" s="1"/>
      <c r="N1029" s="1"/>
      <c r="O1029" s="1"/>
    </row>
    <row r="1030" spans="1:15" outlineLevel="7" x14ac:dyDescent="0.25">
      <c r="A1030" s="234" t="s">
        <v>359</v>
      </c>
      <c r="B1030" s="37" t="s">
        <v>343</v>
      </c>
      <c r="C1030" s="37" t="s">
        <v>319</v>
      </c>
      <c r="D1030" s="37" t="s">
        <v>358</v>
      </c>
      <c r="E1030" s="37" t="s">
        <v>360</v>
      </c>
      <c r="F1030" s="79">
        <v>54918.1</v>
      </c>
      <c r="G1030" s="26"/>
      <c r="H1030" s="80">
        <f t="shared" si="188"/>
        <v>54918.1</v>
      </c>
      <c r="I1030" s="26"/>
      <c r="J1030" s="80">
        <f t="shared" si="190"/>
        <v>54918.1</v>
      </c>
      <c r="K1030" s="26"/>
      <c r="L1030" s="23">
        <f t="shared" si="194"/>
        <v>54918.1</v>
      </c>
      <c r="O1030" s="305">
        <f>L1030+N1030</f>
        <v>54918.1</v>
      </c>
    </row>
    <row r="1031" spans="1:15" outlineLevel="6" x14ac:dyDescent="0.25">
      <c r="A1031" s="233" t="s">
        <v>61</v>
      </c>
      <c r="B1031" s="36" t="s">
        <v>343</v>
      </c>
      <c r="C1031" s="36" t="s">
        <v>319</v>
      </c>
      <c r="D1031" s="36" t="s">
        <v>361</v>
      </c>
      <c r="E1031" s="36"/>
      <c r="F1031" s="79">
        <v>4931</v>
      </c>
      <c r="G1031" s="23">
        <f>G1032</f>
        <v>0</v>
      </c>
      <c r="H1031" s="80">
        <f t="shared" si="188"/>
        <v>4931</v>
      </c>
      <c r="I1031" s="23">
        <f>I1032</f>
        <v>0</v>
      </c>
      <c r="J1031" s="80">
        <f t="shared" si="190"/>
        <v>4931</v>
      </c>
      <c r="K1031" s="23">
        <f>K1032</f>
        <v>0</v>
      </c>
      <c r="L1031" s="23">
        <f t="shared" si="194"/>
        <v>4931</v>
      </c>
      <c r="M1031" s="1"/>
      <c r="N1031" s="1"/>
      <c r="O1031" s="1"/>
    </row>
    <row r="1032" spans="1:15" outlineLevel="7" x14ac:dyDescent="0.25">
      <c r="A1032" s="234" t="s">
        <v>359</v>
      </c>
      <c r="B1032" s="37" t="s">
        <v>343</v>
      </c>
      <c r="C1032" s="37" t="s">
        <v>319</v>
      </c>
      <c r="D1032" s="37" t="s">
        <v>361</v>
      </c>
      <c r="E1032" s="37" t="s">
        <v>360</v>
      </c>
      <c r="F1032" s="79">
        <v>4931</v>
      </c>
      <c r="G1032" s="26"/>
      <c r="H1032" s="80">
        <f t="shared" si="188"/>
        <v>4931</v>
      </c>
      <c r="I1032" s="26"/>
      <c r="J1032" s="80">
        <f t="shared" si="190"/>
        <v>4931</v>
      </c>
      <c r="K1032" s="26"/>
      <c r="L1032" s="23">
        <f t="shared" si="194"/>
        <v>4931</v>
      </c>
      <c r="O1032" s="305">
        <f>L1032+N1032</f>
        <v>4931</v>
      </c>
    </row>
    <row r="1033" spans="1:15" ht="38.25" outlineLevel="7" x14ac:dyDescent="0.25">
      <c r="A1033" s="222" t="s">
        <v>706</v>
      </c>
      <c r="B1033" s="38" t="s">
        <v>343</v>
      </c>
      <c r="C1033" s="36" t="s">
        <v>319</v>
      </c>
      <c r="D1033" s="52" t="s">
        <v>707</v>
      </c>
      <c r="E1033" s="37"/>
      <c r="F1033" s="79">
        <v>17835</v>
      </c>
      <c r="G1033" s="23">
        <f>G1034+G1038+G1040+G1042+G1044</f>
        <v>0</v>
      </c>
      <c r="H1033" s="80">
        <f t="shared" si="188"/>
        <v>17835</v>
      </c>
      <c r="I1033" s="23">
        <f>I1034+I1038+I1040+I1042+I1044</f>
        <v>25399.5</v>
      </c>
      <c r="J1033" s="80">
        <f t="shared" ref="J1033:J1129" si="196">H1033+I1033</f>
        <v>43234.5</v>
      </c>
      <c r="K1033" s="23">
        <f>K1034+K1038+K1040+K1042+K1044+K1036</f>
        <v>-100</v>
      </c>
      <c r="L1033" s="23">
        <f t="shared" si="194"/>
        <v>43134.5</v>
      </c>
      <c r="M1033" s="1"/>
      <c r="N1033" s="1"/>
      <c r="O1033" s="1"/>
    </row>
    <row r="1034" spans="1:15" ht="38.25" outlineLevel="6" x14ac:dyDescent="0.25">
      <c r="A1034" s="233" t="s">
        <v>362</v>
      </c>
      <c r="B1034" s="36" t="s">
        <v>343</v>
      </c>
      <c r="C1034" s="36" t="s">
        <v>319</v>
      </c>
      <c r="D1034" s="36" t="s">
        <v>363</v>
      </c>
      <c r="E1034" s="36"/>
      <c r="F1034" s="79">
        <v>8800</v>
      </c>
      <c r="G1034" s="23">
        <f>G1035</f>
        <v>0</v>
      </c>
      <c r="H1034" s="80">
        <f t="shared" si="188"/>
        <v>8800</v>
      </c>
      <c r="I1034" s="23">
        <f>I1035</f>
        <v>13800</v>
      </c>
      <c r="J1034" s="80">
        <f t="shared" si="196"/>
        <v>22600</v>
      </c>
      <c r="K1034" s="23">
        <f>K1035</f>
        <v>0</v>
      </c>
      <c r="L1034" s="23">
        <f t="shared" si="194"/>
        <v>22600</v>
      </c>
      <c r="M1034" s="1"/>
      <c r="N1034" s="1"/>
      <c r="O1034" s="1"/>
    </row>
    <row r="1035" spans="1:15" outlineLevel="7" x14ac:dyDescent="0.25">
      <c r="A1035" s="234" t="s">
        <v>359</v>
      </c>
      <c r="B1035" s="37" t="s">
        <v>343</v>
      </c>
      <c r="C1035" s="37" t="s">
        <v>319</v>
      </c>
      <c r="D1035" s="37" t="s">
        <v>363</v>
      </c>
      <c r="E1035" s="37" t="s">
        <v>360</v>
      </c>
      <c r="F1035" s="79">
        <v>8800</v>
      </c>
      <c r="G1035" s="26"/>
      <c r="H1035" s="80">
        <f t="shared" si="188"/>
        <v>8800</v>
      </c>
      <c r="I1035" s="83">
        <v>13800</v>
      </c>
      <c r="J1035" s="80">
        <f t="shared" si="196"/>
        <v>22600</v>
      </c>
      <c r="K1035" s="26"/>
      <c r="L1035" s="23">
        <f t="shared" si="194"/>
        <v>22600</v>
      </c>
      <c r="O1035" s="305">
        <f>L1035+N1035</f>
        <v>22600</v>
      </c>
    </row>
    <row r="1036" spans="1:15" ht="25.5" outlineLevel="7" x14ac:dyDescent="0.25">
      <c r="A1036" s="233" t="s">
        <v>1173</v>
      </c>
      <c r="B1036" s="36" t="s">
        <v>343</v>
      </c>
      <c r="C1036" s="36" t="s">
        <v>319</v>
      </c>
      <c r="D1036" s="67" t="s">
        <v>1171</v>
      </c>
      <c r="E1036" s="37"/>
      <c r="F1036" s="79"/>
      <c r="G1036" s="26"/>
      <c r="H1036" s="80"/>
      <c r="I1036" s="83"/>
      <c r="J1036" s="80"/>
      <c r="K1036" s="23">
        <f>K1037</f>
        <v>75</v>
      </c>
      <c r="L1036" s="23">
        <f t="shared" si="194"/>
        <v>75</v>
      </c>
      <c r="O1036" s="20"/>
    </row>
    <row r="1037" spans="1:15" outlineLevel="7" x14ac:dyDescent="0.25">
      <c r="A1037" s="234" t="s">
        <v>359</v>
      </c>
      <c r="B1037" s="37" t="s">
        <v>343</v>
      </c>
      <c r="C1037" s="37" t="s">
        <v>319</v>
      </c>
      <c r="D1037" s="68" t="s">
        <v>1171</v>
      </c>
      <c r="E1037" s="37" t="s">
        <v>360</v>
      </c>
      <c r="F1037" s="79"/>
      <c r="G1037" s="26"/>
      <c r="H1037" s="80"/>
      <c r="I1037" s="83"/>
      <c r="J1037" s="80"/>
      <c r="K1037" s="82">
        <v>75</v>
      </c>
      <c r="L1037" s="23">
        <f t="shared" si="194"/>
        <v>75</v>
      </c>
      <c r="M1037" s="20" t="s">
        <v>1172</v>
      </c>
      <c r="O1037" s="305">
        <f>L1037+N1037</f>
        <v>75</v>
      </c>
    </row>
    <row r="1038" spans="1:15" ht="25.5" outlineLevel="6" x14ac:dyDescent="0.25">
      <c r="A1038" s="233" t="s">
        <v>55</v>
      </c>
      <c r="B1038" s="36" t="s">
        <v>343</v>
      </c>
      <c r="C1038" s="36" t="s">
        <v>319</v>
      </c>
      <c r="D1038" s="36" t="s">
        <v>375</v>
      </c>
      <c r="E1038" s="36"/>
      <c r="F1038" s="79">
        <v>3085</v>
      </c>
      <c r="G1038" s="23">
        <f>G1039</f>
        <v>0</v>
      </c>
      <c r="H1038" s="80">
        <f t="shared" si="188"/>
        <v>3085</v>
      </c>
      <c r="I1038" s="23">
        <f>I1039</f>
        <v>11599.5</v>
      </c>
      <c r="J1038" s="80">
        <f t="shared" si="196"/>
        <v>14684.5</v>
      </c>
      <c r="K1038" s="23">
        <f>K1039</f>
        <v>0</v>
      </c>
      <c r="L1038" s="23">
        <f t="shared" si="194"/>
        <v>14684.5</v>
      </c>
      <c r="M1038" s="1"/>
      <c r="N1038" s="1"/>
      <c r="O1038" s="1"/>
    </row>
    <row r="1039" spans="1:15" outlineLevel="7" x14ac:dyDescent="0.25">
      <c r="A1039" s="234" t="s">
        <v>359</v>
      </c>
      <c r="B1039" s="37" t="s">
        <v>343</v>
      </c>
      <c r="C1039" s="37" t="s">
        <v>319</v>
      </c>
      <c r="D1039" s="37" t="s">
        <v>375</v>
      </c>
      <c r="E1039" s="37" t="s">
        <v>360</v>
      </c>
      <c r="F1039" s="79">
        <v>3085</v>
      </c>
      <c r="G1039" s="26"/>
      <c r="H1039" s="80">
        <f t="shared" si="188"/>
        <v>3085</v>
      </c>
      <c r="I1039" s="83">
        <v>11599.5</v>
      </c>
      <c r="J1039" s="80">
        <f t="shared" si="196"/>
        <v>14684.5</v>
      </c>
      <c r="K1039" s="26"/>
      <c r="L1039" s="23">
        <f t="shared" si="194"/>
        <v>14684.5</v>
      </c>
      <c r="O1039" s="305">
        <f>L1039+N1039</f>
        <v>14684.5</v>
      </c>
    </row>
    <row r="1040" spans="1:15" ht="25.5" outlineLevel="6" x14ac:dyDescent="0.25">
      <c r="A1040" s="233" t="s">
        <v>81</v>
      </c>
      <c r="B1040" s="36" t="s">
        <v>343</v>
      </c>
      <c r="C1040" s="36" t="s">
        <v>319</v>
      </c>
      <c r="D1040" s="36" t="s">
        <v>364</v>
      </c>
      <c r="E1040" s="36"/>
      <c r="F1040" s="79">
        <v>400</v>
      </c>
      <c r="G1040" s="23">
        <f>G1041</f>
        <v>0</v>
      </c>
      <c r="H1040" s="80">
        <f t="shared" si="188"/>
        <v>400</v>
      </c>
      <c r="I1040" s="23">
        <f>I1041</f>
        <v>0</v>
      </c>
      <c r="J1040" s="80">
        <f t="shared" si="196"/>
        <v>400</v>
      </c>
      <c r="K1040" s="23">
        <f>K1041</f>
        <v>-300</v>
      </c>
      <c r="L1040" s="23">
        <f t="shared" si="194"/>
        <v>100</v>
      </c>
      <c r="M1040" s="1"/>
      <c r="N1040" s="1"/>
      <c r="O1040" s="1"/>
    </row>
    <row r="1041" spans="1:15" outlineLevel="7" x14ac:dyDescent="0.25">
      <c r="A1041" s="234" t="s">
        <v>359</v>
      </c>
      <c r="B1041" s="37" t="s">
        <v>343</v>
      </c>
      <c r="C1041" s="37" t="s">
        <v>319</v>
      </c>
      <c r="D1041" s="37" t="s">
        <v>364</v>
      </c>
      <c r="E1041" s="37" t="s">
        <v>360</v>
      </c>
      <c r="F1041" s="79">
        <v>400</v>
      </c>
      <c r="G1041" s="26"/>
      <c r="H1041" s="80">
        <f t="shared" si="188"/>
        <v>400</v>
      </c>
      <c r="I1041" s="26"/>
      <c r="J1041" s="80">
        <f t="shared" si="196"/>
        <v>400</v>
      </c>
      <c r="K1041" s="26">
        <v>-300</v>
      </c>
      <c r="L1041" s="23">
        <f t="shared" si="194"/>
        <v>100</v>
      </c>
      <c r="N1041" s="20">
        <v>-300</v>
      </c>
      <c r="O1041" s="305">
        <f>L1041+N1041</f>
        <v>-200</v>
      </c>
    </row>
    <row r="1042" spans="1:15" ht="51" outlineLevel="6" x14ac:dyDescent="0.25">
      <c r="A1042" s="233" t="s">
        <v>83</v>
      </c>
      <c r="B1042" s="36" t="s">
        <v>343</v>
      </c>
      <c r="C1042" s="36" t="s">
        <v>319</v>
      </c>
      <c r="D1042" s="36" t="s">
        <v>365</v>
      </c>
      <c r="E1042" s="36"/>
      <c r="F1042" s="79">
        <v>550</v>
      </c>
      <c r="G1042" s="23">
        <f>G1043</f>
        <v>0</v>
      </c>
      <c r="H1042" s="80">
        <f t="shared" si="188"/>
        <v>550</v>
      </c>
      <c r="I1042" s="23">
        <f>I1043</f>
        <v>0</v>
      </c>
      <c r="J1042" s="80">
        <f t="shared" si="196"/>
        <v>550</v>
      </c>
      <c r="K1042" s="23">
        <f>K1043</f>
        <v>125</v>
      </c>
      <c r="L1042" s="23">
        <f t="shared" si="194"/>
        <v>675</v>
      </c>
      <c r="M1042" s="1"/>
      <c r="N1042" s="1"/>
      <c r="O1042" s="1"/>
    </row>
    <row r="1043" spans="1:15" outlineLevel="7" x14ac:dyDescent="0.25">
      <c r="A1043" s="234" t="s">
        <v>359</v>
      </c>
      <c r="B1043" s="37" t="s">
        <v>343</v>
      </c>
      <c r="C1043" s="37" t="s">
        <v>319</v>
      </c>
      <c r="D1043" s="37" t="s">
        <v>365</v>
      </c>
      <c r="E1043" s="37" t="s">
        <v>360</v>
      </c>
      <c r="F1043" s="79">
        <v>550</v>
      </c>
      <c r="G1043" s="26"/>
      <c r="H1043" s="80">
        <f t="shared" si="188"/>
        <v>550</v>
      </c>
      <c r="I1043" s="26"/>
      <c r="J1043" s="80">
        <f t="shared" si="196"/>
        <v>550</v>
      </c>
      <c r="K1043" s="26">
        <v>125</v>
      </c>
      <c r="L1043" s="23">
        <f t="shared" si="194"/>
        <v>675</v>
      </c>
      <c r="N1043" s="20">
        <v>125</v>
      </c>
      <c r="O1043" s="305">
        <f>L1043+N1043</f>
        <v>800</v>
      </c>
    </row>
    <row r="1044" spans="1:15" ht="51" outlineLevel="6" x14ac:dyDescent="0.25">
      <c r="A1044" s="233" t="s">
        <v>366</v>
      </c>
      <c r="B1044" s="36" t="s">
        <v>343</v>
      </c>
      <c r="C1044" s="36" t="s">
        <v>319</v>
      </c>
      <c r="D1044" s="36" t="s">
        <v>367</v>
      </c>
      <c r="E1044" s="36"/>
      <c r="F1044" s="79">
        <v>5000</v>
      </c>
      <c r="G1044" s="23">
        <f>G1045</f>
        <v>0</v>
      </c>
      <c r="H1044" s="80">
        <f t="shared" si="188"/>
        <v>5000</v>
      </c>
      <c r="I1044" s="23">
        <f>I1045</f>
        <v>0</v>
      </c>
      <c r="J1044" s="80">
        <f t="shared" si="196"/>
        <v>5000</v>
      </c>
      <c r="K1044" s="23">
        <f>K1045</f>
        <v>0</v>
      </c>
      <c r="L1044" s="23">
        <f t="shared" si="194"/>
        <v>5000</v>
      </c>
      <c r="M1044" s="1"/>
      <c r="N1044" s="1"/>
      <c r="O1044" s="1"/>
    </row>
    <row r="1045" spans="1:15" outlineLevel="7" x14ac:dyDescent="0.25">
      <c r="A1045" s="234" t="s">
        <v>359</v>
      </c>
      <c r="B1045" s="37" t="s">
        <v>343</v>
      </c>
      <c r="C1045" s="37" t="s">
        <v>319</v>
      </c>
      <c r="D1045" s="37" t="s">
        <v>367</v>
      </c>
      <c r="E1045" s="37" t="s">
        <v>360</v>
      </c>
      <c r="F1045" s="79">
        <v>5000</v>
      </c>
      <c r="G1045" s="26"/>
      <c r="H1045" s="80">
        <f t="shared" si="188"/>
        <v>5000</v>
      </c>
      <c r="I1045" s="26"/>
      <c r="J1045" s="80">
        <f t="shared" si="196"/>
        <v>5000</v>
      </c>
      <c r="K1045" s="26"/>
      <c r="L1045" s="23">
        <f t="shared" si="194"/>
        <v>5000</v>
      </c>
      <c r="O1045" s="305">
        <f>L1045+N1045</f>
        <v>5000</v>
      </c>
    </row>
    <row r="1046" spans="1:15" outlineLevel="5" x14ac:dyDescent="0.25">
      <c r="A1046" s="233" t="s">
        <v>537</v>
      </c>
      <c r="B1046" s="36" t="s">
        <v>343</v>
      </c>
      <c r="C1046" s="36" t="s">
        <v>319</v>
      </c>
      <c r="D1046" s="36" t="s">
        <v>376</v>
      </c>
      <c r="E1046" s="36"/>
      <c r="F1046" s="79">
        <v>7851.0122499999998</v>
      </c>
      <c r="G1046" s="23">
        <f>G1047+G1050</f>
        <v>1467.6999999999998</v>
      </c>
      <c r="H1046" s="80">
        <f t="shared" si="188"/>
        <v>9318.7122500000005</v>
      </c>
      <c r="I1046" s="23">
        <f>I1047+I1050</f>
        <v>0</v>
      </c>
      <c r="J1046" s="80">
        <f t="shared" si="196"/>
        <v>9318.7122500000005</v>
      </c>
      <c r="K1046" s="23">
        <f>K1047+K1050</f>
        <v>-6301.5</v>
      </c>
      <c r="L1046" s="23">
        <f t="shared" si="194"/>
        <v>3017.2122500000005</v>
      </c>
      <c r="M1046" s="1"/>
      <c r="N1046" s="1"/>
      <c r="O1046" s="1"/>
    </row>
    <row r="1047" spans="1:15" ht="63.75" outlineLevel="6" x14ac:dyDescent="0.25">
      <c r="A1047" s="233" t="s">
        <v>377</v>
      </c>
      <c r="B1047" s="36" t="s">
        <v>343</v>
      </c>
      <c r="C1047" s="36" t="s">
        <v>319</v>
      </c>
      <c r="D1047" s="36" t="s">
        <v>378</v>
      </c>
      <c r="E1047" s="36"/>
      <c r="F1047" s="79">
        <v>1738.5672400000001</v>
      </c>
      <c r="G1047" s="23">
        <f>G1048+G1049</f>
        <v>1278.5999999999999</v>
      </c>
      <c r="H1047" s="80">
        <f t="shared" si="188"/>
        <v>3017.1672399999998</v>
      </c>
      <c r="I1047" s="23">
        <f>I1048+I1049</f>
        <v>0</v>
      </c>
      <c r="J1047" s="80">
        <f t="shared" si="196"/>
        <v>3017.1672399999998</v>
      </c>
      <c r="K1047" s="23">
        <f>K1048+K1049</f>
        <v>0</v>
      </c>
      <c r="L1047" s="23">
        <f t="shared" si="194"/>
        <v>3017.1672399999998</v>
      </c>
      <c r="M1047" s="1"/>
      <c r="N1047" s="1"/>
      <c r="O1047" s="1"/>
    </row>
    <row r="1048" spans="1:15" outlineLevel="7" x14ac:dyDescent="0.25">
      <c r="A1048" s="234" t="s">
        <v>359</v>
      </c>
      <c r="B1048" s="37" t="s">
        <v>343</v>
      </c>
      <c r="C1048" s="37" t="s">
        <v>319</v>
      </c>
      <c r="D1048" s="37" t="s">
        <v>378</v>
      </c>
      <c r="E1048" s="37" t="s">
        <v>360</v>
      </c>
      <c r="F1048" s="79">
        <v>1738.5672400000001</v>
      </c>
      <c r="G1048" s="25">
        <v>1265.8</v>
      </c>
      <c r="H1048" s="80">
        <f t="shared" si="188"/>
        <v>3004.36724</v>
      </c>
      <c r="I1048" s="26"/>
      <c r="J1048" s="80">
        <f t="shared" si="196"/>
        <v>3004.36724</v>
      </c>
      <c r="K1048" s="26"/>
      <c r="L1048" s="23">
        <f t="shared" si="194"/>
        <v>3004.36724</v>
      </c>
      <c r="O1048" s="305">
        <f t="shared" ref="O1048:O1049" si="197">L1048+N1048</f>
        <v>3004.36724</v>
      </c>
    </row>
    <row r="1049" spans="1:15" outlineLevel="7" x14ac:dyDescent="0.25">
      <c r="A1049" s="234" t="s">
        <v>359</v>
      </c>
      <c r="B1049" s="37" t="s">
        <v>343</v>
      </c>
      <c r="C1049" s="37" t="s">
        <v>319</v>
      </c>
      <c r="D1049" s="37" t="s">
        <v>378</v>
      </c>
      <c r="E1049" s="37" t="s">
        <v>360</v>
      </c>
      <c r="F1049" s="79"/>
      <c r="G1049" s="82">
        <v>12.8</v>
      </c>
      <c r="H1049" s="80">
        <f t="shared" si="188"/>
        <v>12.8</v>
      </c>
      <c r="I1049" s="26"/>
      <c r="J1049" s="80">
        <f t="shared" si="196"/>
        <v>12.8</v>
      </c>
      <c r="K1049" s="26"/>
      <c r="L1049" s="23">
        <f t="shared" si="194"/>
        <v>12.8</v>
      </c>
      <c r="M1049" s="20" t="s">
        <v>847</v>
      </c>
      <c r="O1049" s="305">
        <f t="shared" si="197"/>
        <v>12.8</v>
      </c>
    </row>
    <row r="1050" spans="1:15" ht="51" outlineLevel="6" x14ac:dyDescent="0.25">
      <c r="A1050" s="233" t="s">
        <v>379</v>
      </c>
      <c r="B1050" s="36" t="s">
        <v>343</v>
      </c>
      <c r="C1050" s="36" t="s">
        <v>319</v>
      </c>
      <c r="D1050" s="36" t="s">
        <v>380</v>
      </c>
      <c r="E1050" s="36"/>
      <c r="F1050" s="79">
        <v>6112.4450100000004</v>
      </c>
      <c r="G1050" s="23">
        <f>G1051</f>
        <v>189.1</v>
      </c>
      <c r="H1050" s="80">
        <f t="shared" ref="H1050:H1146" si="198">F1050+G1050</f>
        <v>6301.5450100000007</v>
      </c>
      <c r="I1050" s="23">
        <f>I1051</f>
        <v>0</v>
      </c>
      <c r="J1050" s="80">
        <f t="shared" si="196"/>
        <v>6301.5450100000007</v>
      </c>
      <c r="K1050" s="23">
        <f>K1051</f>
        <v>-6301.5</v>
      </c>
      <c r="L1050" s="23">
        <f t="shared" si="194"/>
        <v>4.5010000000729633E-2</v>
      </c>
      <c r="M1050" s="1"/>
      <c r="N1050" s="1"/>
      <c r="O1050" s="1"/>
    </row>
    <row r="1051" spans="1:15" outlineLevel="7" x14ac:dyDescent="0.25">
      <c r="A1051" s="234" t="s">
        <v>359</v>
      </c>
      <c r="B1051" s="37" t="s">
        <v>343</v>
      </c>
      <c r="C1051" s="37" t="s">
        <v>319</v>
      </c>
      <c r="D1051" s="37" t="s">
        <v>380</v>
      </c>
      <c r="E1051" s="37" t="s">
        <v>360</v>
      </c>
      <c r="F1051" s="79">
        <v>6112.4450100000004</v>
      </c>
      <c r="G1051" s="25">
        <v>189.1</v>
      </c>
      <c r="H1051" s="80">
        <f t="shared" si="198"/>
        <v>6301.5450100000007</v>
      </c>
      <c r="I1051" s="26"/>
      <c r="J1051" s="80">
        <f t="shared" si="196"/>
        <v>6301.5450100000007</v>
      </c>
      <c r="K1051" s="124">
        <v>-6301.5</v>
      </c>
      <c r="L1051" s="23">
        <f t="shared" si="194"/>
        <v>4.5010000000729633E-2</v>
      </c>
      <c r="O1051" s="305">
        <f>L1051+N1051</f>
        <v>4.5010000000729633E-2</v>
      </c>
    </row>
    <row r="1052" spans="1:15" outlineLevel="4" x14ac:dyDescent="0.25">
      <c r="A1052" s="233" t="s">
        <v>381</v>
      </c>
      <c r="B1052" s="36" t="s">
        <v>343</v>
      </c>
      <c r="C1052" s="36" t="s">
        <v>319</v>
      </c>
      <c r="D1052" s="36" t="s">
        <v>382</v>
      </c>
      <c r="E1052" s="36"/>
      <c r="F1052" s="79">
        <v>73856.880489999996</v>
      </c>
      <c r="G1052" s="23">
        <f>G1053</f>
        <v>1008</v>
      </c>
      <c r="H1052" s="80">
        <f t="shared" si="198"/>
        <v>74864.880489999996</v>
      </c>
      <c r="I1052" s="23">
        <f>I1054+I1058+I1060</f>
        <v>0</v>
      </c>
      <c r="J1052" s="80">
        <f t="shared" si="196"/>
        <v>74864.880489999996</v>
      </c>
      <c r="K1052" s="23">
        <f>K1053</f>
        <v>4300</v>
      </c>
      <c r="L1052" s="23">
        <f t="shared" si="194"/>
        <v>79164.880489999996</v>
      </c>
      <c r="M1052" s="1"/>
      <c r="N1052" s="1"/>
      <c r="O1052" s="1"/>
    </row>
    <row r="1053" spans="1:15" outlineLevel="4" x14ac:dyDescent="0.25">
      <c r="A1053" s="222" t="s">
        <v>724</v>
      </c>
      <c r="B1053" s="38" t="s">
        <v>343</v>
      </c>
      <c r="C1053" s="36" t="s">
        <v>319</v>
      </c>
      <c r="D1053" s="52" t="s">
        <v>725</v>
      </c>
      <c r="E1053" s="36"/>
      <c r="F1053" s="79">
        <v>73856.880489999996</v>
      </c>
      <c r="G1053" s="23">
        <f>G1054+G1058+G1060</f>
        <v>1008</v>
      </c>
      <c r="H1053" s="80">
        <f t="shared" si="198"/>
        <v>74864.880489999996</v>
      </c>
      <c r="I1053" s="23">
        <f>I1054</f>
        <v>0</v>
      </c>
      <c r="J1053" s="80">
        <f t="shared" si="196"/>
        <v>74864.880489999996</v>
      </c>
      <c r="K1053" s="23">
        <f>K1054+K1056+K1058+K1060</f>
        <v>4300</v>
      </c>
      <c r="L1053" s="23">
        <f t="shared" si="194"/>
        <v>79164.880489999996</v>
      </c>
      <c r="M1053" s="1"/>
      <c r="N1053" s="1"/>
      <c r="O1053" s="1"/>
    </row>
    <row r="1054" spans="1:15" ht="63.75" outlineLevel="6" x14ac:dyDescent="0.25">
      <c r="A1054" s="233" t="s">
        <v>383</v>
      </c>
      <c r="B1054" s="36" t="s">
        <v>343</v>
      </c>
      <c r="C1054" s="36" t="s">
        <v>319</v>
      </c>
      <c r="D1054" s="36" t="s">
        <v>384</v>
      </c>
      <c r="E1054" s="36"/>
      <c r="F1054" s="79">
        <v>13739.95649</v>
      </c>
      <c r="G1054" s="23">
        <f>G1055</f>
        <v>1003</v>
      </c>
      <c r="H1054" s="80">
        <f t="shared" si="198"/>
        <v>14742.95649</v>
      </c>
      <c r="I1054" s="23">
        <f>I1055+I1059+I1061</f>
        <v>0</v>
      </c>
      <c r="J1054" s="80">
        <f t="shared" si="196"/>
        <v>14742.95649</v>
      </c>
      <c r="K1054" s="23">
        <f>K1055+K1059+K1061</f>
        <v>0</v>
      </c>
      <c r="L1054" s="23">
        <f t="shared" si="194"/>
        <v>14742.95649</v>
      </c>
      <c r="M1054" s="1"/>
      <c r="N1054" s="1"/>
      <c r="O1054" s="1"/>
    </row>
    <row r="1055" spans="1:15" outlineLevel="7" x14ac:dyDescent="0.25">
      <c r="A1055" s="234" t="s">
        <v>359</v>
      </c>
      <c r="B1055" s="37" t="s">
        <v>343</v>
      </c>
      <c r="C1055" s="37" t="s">
        <v>319</v>
      </c>
      <c r="D1055" s="37" t="s">
        <v>384</v>
      </c>
      <c r="E1055" s="37" t="s">
        <v>360</v>
      </c>
      <c r="F1055" s="79">
        <v>13739.95649</v>
      </c>
      <c r="G1055" s="25">
        <v>1003</v>
      </c>
      <c r="H1055" s="80">
        <f t="shared" si="198"/>
        <v>14742.95649</v>
      </c>
      <c r="I1055" s="26"/>
      <c r="J1055" s="80">
        <f t="shared" si="196"/>
        <v>14742.95649</v>
      </c>
      <c r="K1055" s="26"/>
      <c r="L1055" s="23">
        <f t="shared" si="194"/>
        <v>14742.95649</v>
      </c>
      <c r="O1055" s="305">
        <f>L1055+N1055</f>
        <v>14742.95649</v>
      </c>
    </row>
    <row r="1056" spans="1:15" ht="25.5" outlineLevel="7" x14ac:dyDescent="0.25">
      <c r="A1056" s="217" t="s">
        <v>1128</v>
      </c>
      <c r="B1056" s="36" t="s">
        <v>343</v>
      </c>
      <c r="C1056" s="36" t="s">
        <v>319</v>
      </c>
      <c r="D1056" s="67" t="s">
        <v>1127</v>
      </c>
      <c r="E1056" s="36"/>
      <c r="F1056" s="79"/>
      <c r="G1056" s="25"/>
      <c r="H1056" s="80"/>
      <c r="I1056" s="26"/>
      <c r="J1056" s="80"/>
      <c r="K1056" s="23">
        <f>K1057</f>
        <v>4300</v>
      </c>
      <c r="L1056" s="23">
        <f t="shared" si="194"/>
        <v>4300</v>
      </c>
      <c r="O1056" s="20"/>
    </row>
    <row r="1057" spans="1:15" outlineLevel="7" x14ac:dyDescent="0.25">
      <c r="A1057" s="234" t="s">
        <v>359</v>
      </c>
      <c r="B1057" s="37" t="s">
        <v>343</v>
      </c>
      <c r="C1057" s="37" t="s">
        <v>319</v>
      </c>
      <c r="D1057" s="68" t="s">
        <v>1127</v>
      </c>
      <c r="E1057" s="37" t="s">
        <v>360</v>
      </c>
      <c r="F1057" s="79"/>
      <c r="G1057" s="25"/>
      <c r="H1057" s="80"/>
      <c r="I1057" s="26"/>
      <c r="J1057" s="80"/>
      <c r="K1057" s="26">
        <v>4300</v>
      </c>
      <c r="L1057" s="23">
        <f t="shared" si="194"/>
        <v>4300</v>
      </c>
      <c r="N1057" s="20">
        <v>4300</v>
      </c>
      <c r="O1057" s="305">
        <f>L1057+N1057</f>
        <v>8600</v>
      </c>
    </row>
    <row r="1058" spans="1:15" ht="51" outlineLevel="6" x14ac:dyDescent="0.25">
      <c r="A1058" s="233" t="s">
        <v>385</v>
      </c>
      <c r="B1058" s="36" t="s">
        <v>343</v>
      </c>
      <c r="C1058" s="36" t="s">
        <v>319</v>
      </c>
      <c r="D1058" s="36" t="s">
        <v>386</v>
      </c>
      <c r="E1058" s="36"/>
      <c r="F1058" s="79">
        <v>60047.878989999997</v>
      </c>
      <c r="G1058" s="23">
        <f>G1059</f>
        <v>0</v>
      </c>
      <c r="H1058" s="80">
        <f t="shared" si="198"/>
        <v>60047.878989999997</v>
      </c>
      <c r="I1058" s="23">
        <f>I1059</f>
        <v>0</v>
      </c>
      <c r="J1058" s="80">
        <f t="shared" si="196"/>
        <v>60047.878989999997</v>
      </c>
      <c r="K1058" s="23">
        <f>K1059</f>
        <v>0</v>
      </c>
      <c r="L1058" s="23">
        <f t="shared" si="194"/>
        <v>60047.878989999997</v>
      </c>
      <c r="M1058" s="1"/>
      <c r="N1058" s="1"/>
      <c r="O1058" s="1"/>
    </row>
    <row r="1059" spans="1:15" outlineLevel="7" x14ac:dyDescent="0.25">
      <c r="A1059" s="234" t="s">
        <v>359</v>
      </c>
      <c r="B1059" s="37" t="s">
        <v>343</v>
      </c>
      <c r="C1059" s="37" t="s">
        <v>319</v>
      </c>
      <c r="D1059" s="37" t="s">
        <v>386</v>
      </c>
      <c r="E1059" s="37" t="s">
        <v>360</v>
      </c>
      <c r="F1059" s="79">
        <v>60047.878989999997</v>
      </c>
      <c r="G1059" s="26"/>
      <c r="H1059" s="80">
        <f t="shared" si="198"/>
        <v>60047.878989999997</v>
      </c>
      <c r="I1059" s="26"/>
      <c r="J1059" s="80">
        <f t="shared" si="196"/>
        <v>60047.878989999997</v>
      </c>
      <c r="K1059" s="26"/>
      <c r="L1059" s="23">
        <f t="shared" si="194"/>
        <v>60047.878989999997</v>
      </c>
      <c r="O1059" s="305">
        <f>L1059+N1059</f>
        <v>60047.878989999997</v>
      </c>
    </row>
    <row r="1060" spans="1:15" ht="51" outlineLevel="6" x14ac:dyDescent="0.25">
      <c r="A1060" s="233" t="s">
        <v>778</v>
      </c>
      <c r="B1060" s="36" t="s">
        <v>343</v>
      </c>
      <c r="C1060" s="36" t="s">
        <v>319</v>
      </c>
      <c r="D1060" s="36" t="s">
        <v>387</v>
      </c>
      <c r="E1060" s="36"/>
      <c r="F1060" s="79">
        <v>69.045010000000005</v>
      </c>
      <c r="G1060" s="23">
        <f>G1061</f>
        <v>5</v>
      </c>
      <c r="H1060" s="80">
        <f t="shared" si="198"/>
        <v>74.045010000000005</v>
      </c>
      <c r="I1060" s="23">
        <f>I1061</f>
        <v>0</v>
      </c>
      <c r="J1060" s="80">
        <f t="shared" si="196"/>
        <v>74.045010000000005</v>
      </c>
      <c r="K1060" s="23">
        <f>K1061</f>
        <v>0</v>
      </c>
      <c r="L1060" s="23">
        <f t="shared" si="194"/>
        <v>74.045010000000005</v>
      </c>
      <c r="M1060" s="1"/>
      <c r="N1060" s="1"/>
      <c r="O1060" s="1"/>
    </row>
    <row r="1061" spans="1:15" outlineLevel="7" x14ac:dyDescent="0.25">
      <c r="A1061" s="234" t="s">
        <v>359</v>
      </c>
      <c r="B1061" s="37" t="s">
        <v>343</v>
      </c>
      <c r="C1061" s="37" t="s">
        <v>319</v>
      </c>
      <c r="D1061" s="37" t="s">
        <v>387</v>
      </c>
      <c r="E1061" s="37">
        <v>612</v>
      </c>
      <c r="F1061" s="79">
        <v>69.045010000000005</v>
      </c>
      <c r="G1061" s="82">
        <v>5</v>
      </c>
      <c r="H1061" s="80">
        <f t="shared" si="198"/>
        <v>74.045010000000005</v>
      </c>
      <c r="I1061" s="26"/>
      <c r="J1061" s="80">
        <f t="shared" si="196"/>
        <v>74.045010000000005</v>
      </c>
      <c r="K1061" s="26"/>
      <c r="L1061" s="23">
        <f t="shared" si="194"/>
        <v>74.045010000000005</v>
      </c>
      <c r="O1061" s="305">
        <f>L1061+N1061</f>
        <v>74.045010000000005</v>
      </c>
    </row>
    <row r="1062" spans="1:15" ht="25.5" outlineLevel="7" x14ac:dyDescent="0.25">
      <c r="A1062" s="217" t="s">
        <v>812</v>
      </c>
      <c r="B1062" s="36" t="s">
        <v>343</v>
      </c>
      <c r="C1062" s="36" t="s">
        <v>319</v>
      </c>
      <c r="D1062" s="67" t="s">
        <v>70</v>
      </c>
      <c r="E1062" s="37"/>
      <c r="F1062" s="79"/>
      <c r="G1062" s="82"/>
      <c r="H1062" s="80"/>
      <c r="I1062" s="26"/>
      <c r="J1062" s="80"/>
      <c r="K1062" s="23">
        <f>K1063</f>
        <v>7595</v>
      </c>
      <c r="L1062" s="23">
        <f t="shared" si="194"/>
        <v>7595</v>
      </c>
      <c r="N1062" s="1"/>
      <c r="O1062" s="1"/>
    </row>
    <row r="1063" spans="1:15" ht="38.25" outlineLevel="7" x14ac:dyDescent="0.25">
      <c r="A1063" s="265" t="s">
        <v>1209</v>
      </c>
      <c r="B1063" s="36" t="s">
        <v>343</v>
      </c>
      <c r="C1063" s="36" t="s">
        <v>319</v>
      </c>
      <c r="D1063" s="67" t="s">
        <v>711</v>
      </c>
      <c r="E1063" s="37"/>
      <c r="F1063" s="79"/>
      <c r="G1063" s="82"/>
      <c r="H1063" s="80"/>
      <c r="I1063" s="26"/>
      <c r="J1063" s="80"/>
      <c r="K1063" s="23">
        <f>K1064+K1067+K1069+K1071+K1073+K1075+K1077+K1079+K1081+K1083</f>
        <v>7595</v>
      </c>
      <c r="L1063" s="23">
        <f t="shared" si="194"/>
        <v>7595</v>
      </c>
      <c r="N1063" s="1"/>
      <c r="O1063" s="1"/>
    </row>
    <row r="1064" spans="1:15" ht="51" outlineLevel="7" x14ac:dyDescent="0.25">
      <c r="A1064" s="233" t="s">
        <v>789</v>
      </c>
      <c r="B1064" s="36" t="s">
        <v>343</v>
      </c>
      <c r="C1064" s="36" t="s">
        <v>319</v>
      </c>
      <c r="D1064" s="139" t="s">
        <v>788</v>
      </c>
      <c r="E1064" s="37"/>
      <c r="F1064" s="79"/>
      <c r="G1064" s="82"/>
      <c r="H1064" s="80"/>
      <c r="I1064" s="26"/>
      <c r="J1064" s="80"/>
      <c r="K1064" s="23">
        <f>K1065+K1066</f>
        <v>1359</v>
      </c>
      <c r="L1064" s="23">
        <f t="shared" si="194"/>
        <v>1359</v>
      </c>
      <c r="N1064" s="1"/>
      <c r="O1064" s="1"/>
    </row>
    <row r="1065" spans="1:15" outlineLevel="7" x14ac:dyDescent="0.25">
      <c r="A1065" s="216" t="s">
        <v>548</v>
      </c>
      <c r="B1065" s="37" t="s">
        <v>343</v>
      </c>
      <c r="C1065" s="37" t="s">
        <v>319</v>
      </c>
      <c r="D1065" s="135" t="s">
        <v>788</v>
      </c>
      <c r="E1065" s="37">
        <v>244</v>
      </c>
      <c r="F1065" s="79"/>
      <c r="G1065" s="82"/>
      <c r="H1065" s="80"/>
      <c r="I1065" s="26"/>
      <c r="J1065" s="112"/>
      <c r="K1065" s="124">
        <v>540</v>
      </c>
      <c r="L1065" s="23">
        <f t="shared" ref="L1065:L1066" si="199">J1065+K1065</f>
        <v>540</v>
      </c>
      <c r="O1065" s="305">
        <f t="shared" ref="O1065:O1066" si="200">L1065+N1065</f>
        <v>540</v>
      </c>
    </row>
    <row r="1066" spans="1:15" outlineLevel="7" x14ac:dyDescent="0.25">
      <c r="A1066" s="234" t="s">
        <v>598</v>
      </c>
      <c r="B1066" s="37" t="s">
        <v>343</v>
      </c>
      <c r="C1066" s="37" t="s">
        <v>319</v>
      </c>
      <c r="D1066" s="135" t="s">
        <v>788</v>
      </c>
      <c r="E1066" s="37">
        <v>612</v>
      </c>
      <c r="F1066" s="79"/>
      <c r="G1066" s="82"/>
      <c r="H1066" s="80"/>
      <c r="I1066" s="26"/>
      <c r="J1066" s="112"/>
      <c r="K1066" s="124">
        <v>819</v>
      </c>
      <c r="L1066" s="23">
        <f t="shared" si="199"/>
        <v>819</v>
      </c>
      <c r="O1066" s="305">
        <f t="shared" si="200"/>
        <v>819</v>
      </c>
    </row>
    <row r="1067" spans="1:15" ht="25.5" outlineLevel="7" x14ac:dyDescent="0.25">
      <c r="A1067" s="225" t="s">
        <v>816</v>
      </c>
      <c r="B1067" s="36" t="s">
        <v>343</v>
      </c>
      <c r="C1067" s="36" t="s">
        <v>319</v>
      </c>
      <c r="D1067" s="67" t="s">
        <v>813</v>
      </c>
      <c r="E1067" s="36"/>
      <c r="F1067" s="79"/>
      <c r="G1067" s="82"/>
      <c r="H1067" s="80"/>
      <c r="I1067" s="26"/>
      <c r="J1067" s="80"/>
      <c r="K1067" s="23">
        <f>K1068</f>
        <v>1200</v>
      </c>
      <c r="L1067" s="23">
        <f t="shared" ref="L1067:L1084" si="201">J1067+K1067</f>
        <v>1200</v>
      </c>
      <c r="N1067" s="1"/>
      <c r="O1067" s="1"/>
    </row>
    <row r="1068" spans="1:15" outlineLevel="7" x14ac:dyDescent="0.25">
      <c r="A1068" s="234" t="s">
        <v>598</v>
      </c>
      <c r="B1068" s="37" t="s">
        <v>343</v>
      </c>
      <c r="C1068" s="37" t="s">
        <v>319</v>
      </c>
      <c r="D1068" s="68" t="s">
        <v>813</v>
      </c>
      <c r="E1068" s="37">
        <v>612</v>
      </c>
      <c r="F1068" s="79"/>
      <c r="G1068" s="82"/>
      <c r="H1068" s="80"/>
      <c r="I1068" s="26"/>
      <c r="J1068" s="112"/>
      <c r="K1068" s="124">
        <v>1200</v>
      </c>
      <c r="L1068" s="23">
        <f t="shared" si="201"/>
        <v>1200</v>
      </c>
      <c r="O1068" s="305">
        <f>L1068+N1068</f>
        <v>1200</v>
      </c>
    </row>
    <row r="1069" spans="1:15" ht="25.5" outlineLevel="7" x14ac:dyDescent="0.25">
      <c r="A1069" s="225" t="s">
        <v>817</v>
      </c>
      <c r="B1069" s="36" t="s">
        <v>343</v>
      </c>
      <c r="C1069" s="36" t="s">
        <v>319</v>
      </c>
      <c r="D1069" s="67" t="s">
        <v>814</v>
      </c>
      <c r="E1069" s="36"/>
      <c r="F1069" s="79"/>
      <c r="G1069" s="82"/>
      <c r="H1069" s="80"/>
      <c r="I1069" s="26"/>
      <c r="J1069" s="80"/>
      <c r="K1069" s="23">
        <f>K1070</f>
        <v>1200</v>
      </c>
      <c r="L1069" s="23">
        <f t="shared" si="201"/>
        <v>1200</v>
      </c>
      <c r="N1069" s="1"/>
      <c r="O1069" s="1"/>
    </row>
    <row r="1070" spans="1:15" outlineLevel="7" x14ac:dyDescent="0.25">
      <c r="A1070" s="234" t="s">
        <v>598</v>
      </c>
      <c r="B1070" s="37" t="s">
        <v>343</v>
      </c>
      <c r="C1070" s="37" t="s">
        <v>319</v>
      </c>
      <c r="D1070" s="68" t="s">
        <v>814</v>
      </c>
      <c r="E1070" s="37">
        <v>612</v>
      </c>
      <c r="F1070" s="79"/>
      <c r="G1070" s="82"/>
      <c r="H1070" s="80"/>
      <c r="I1070" s="26"/>
      <c r="J1070" s="112"/>
      <c r="K1070" s="124">
        <v>1200</v>
      </c>
      <c r="L1070" s="23">
        <f t="shared" si="201"/>
        <v>1200</v>
      </c>
      <c r="O1070" s="305">
        <f>L1070+N1070</f>
        <v>1200</v>
      </c>
    </row>
    <row r="1071" spans="1:15" ht="27.75" customHeight="1" outlineLevel="7" x14ac:dyDescent="0.25">
      <c r="A1071" s="233" t="s">
        <v>818</v>
      </c>
      <c r="B1071" s="36" t="s">
        <v>343</v>
      </c>
      <c r="C1071" s="36" t="s">
        <v>319</v>
      </c>
      <c r="D1071" s="67" t="s">
        <v>815</v>
      </c>
      <c r="E1071" s="36"/>
      <c r="F1071" s="79"/>
      <c r="G1071" s="82"/>
      <c r="H1071" s="80"/>
      <c r="I1071" s="26"/>
      <c r="J1071" s="80"/>
      <c r="K1071" s="23">
        <f>K1072</f>
        <v>1200</v>
      </c>
      <c r="L1071" s="23">
        <f t="shared" si="201"/>
        <v>1200</v>
      </c>
      <c r="N1071" s="1"/>
      <c r="O1071" s="1"/>
    </row>
    <row r="1072" spans="1:15" outlineLevel="7" x14ac:dyDescent="0.25">
      <c r="A1072" s="234" t="s">
        <v>598</v>
      </c>
      <c r="B1072" s="37" t="s">
        <v>343</v>
      </c>
      <c r="C1072" s="37" t="s">
        <v>319</v>
      </c>
      <c r="D1072" s="68" t="s">
        <v>815</v>
      </c>
      <c r="E1072" s="37">
        <v>612</v>
      </c>
      <c r="F1072" s="79"/>
      <c r="G1072" s="82"/>
      <c r="H1072" s="80"/>
      <c r="I1072" s="26"/>
      <c r="J1072" s="112"/>
      <c r="K1072" s="124">
        <v>1200</v>
      </c>
      <c r="L1072" s="23">
        <f t="shared" si="201"/>
        <v>1200</v>
      </c>
      <c r="O1072" s="305">
        <f>L1072+N1072</f>
        <v>1200</v>
      </c>
    </row>
    <row r="1073" spans="1:15" s="107" customFormat="1" ht="25.5" outlineLevel="7" x14ac:dyDescent="0.25">
      <c r="A1073" s="222" t="s">
        <v>1124</v>
      </c>
      <c r="B1073" s="36" t="s">
        <v>343</v>
      </c>
      <c r="C1073" s="36" t="s">
        <v>319</v>
      </c>
      <c r="D1073" s="67" t="s">
        <v>1125</v>
      </c>
      <c r="E1073" s="37"/>
      <c r="F1073" s="79"/>
      <c r="G1073" s="26"/>
      <c r="H1073" s="23"/>
      <c r="I1073" s="26"/>
      <c r="J1073" s="26"/>
      <c r="K1073" s="23">
        <f>K1074</f>
        <v>110</v>
      </c>
      <c r="L1073" s="23">
        <f t="shared" si="201"/>
        <v>110</v>
      </c>
      <c r="M1073" s="106"/>
      <c r="N1073" s="106"/>
      <c r="O1073" s="106"/>
    </row>
    <row r="1074" spans="1:15" s="107" customFormat="1" outlineLevel="7" x14ac:dyDescent="0.25">
      <c r="A1074" s="234" t="s">
        <v>598</v>
      </c>
      <c r="B1074" s="37" t="s">
        <v>343</v>
      </c>
      <c r="C1074" s="37" t="s">
        <v>319</v>
      </c>
      <c r="D1074" s="68" t="s">
        <v>1125</v>
      </c>
      <c r="E1074" s="37">
        <v>612</v>
      </c>
      <c r="F1074" s="79"/>
      <c r="G1074" s="26"/>
      <c r="H1074" s="23"/>
      <c r="I1074" s="26"/>
      <c r="J1074" s="26"/>
      <c r="K1074" s="26">
        <v>110</v>
      </c>
      <c r="L1074" s="23">
        <f t="shared" si="201"/>
        <v>110</v>
      </c>
      <c r="M1074" s="106"/>
      <c r="N1074" s="106">
        <v>110</v>
      </c>
      <c r="O1074" s="305">
        <f>L1074+N1074</f>
        <v>220</v>
      </c>
    </row>
    <row r="1075" spans="1:15" s="107" customFormat="1" ht="51" outlineLevel="7" x14ac:dyDescent="0.25">
      <c r="A1075" s="233" t="s">
        <v>1135</v>
      </c>
      <c r="B1075" s="36" t="s">
        <v>343</v>
      </c>
      <c r="C1075" s="36" t="s">
        <v>319</v>
      </c>
      <c r="D1075" s="67" t="s">
        <v>1130</v>
      </c>
      <c r="E1075" s="37"/>
      <c r="F1075" s="79"/>
      <c r="G1075" s="26"/>
      <c r="H1075" s="23"/>
      <c r="I1075" s="26"/>
      <c r="J1075" s="26"/>
      <c r="K1075" s="23">
        <f>K1076</f>
        <v>360</v>
      </c>
      <c r="L1075" s="23">
        <f t="shared" si="201"/>
        <v>360</v>
      </c>
      <c r="M1075" s="106"/>
      <c r="N1075" s="106"/>
      <c r="O1075" s="106"/>
    </row>
    <row r="1076" spans="1:15" s="107" customFormat="1" outlineLevel="7" x14ac:dyDescent="0.25">
      <c r="A1076" s="234" t="s">
        <v>598</v>
      </c>
      <c r="B1076" s="37" t="s">
        <v>343</v>
      </c>
      <c r="C1076" s="37" t="s">
        <v>319</v>
      </c>
      <c r="D1076" s="68" t="s">
        <v>1130</v>
      </c>
      <c r="E1076" s="37">
        <v>612</v>
      </c>
      <c r="F1076" s="79"/>
      <c r="G1076" s="26"/>
      <c r="H1076" s="23"/>
      <c r="I1076" s="26"/>
      <c r="J1076" s="26"/>
      <c r="K1076" s="26">
        <v>360</v>
      </c>
      <c r="L1076" s="23">
        <f t="shared" si="201"/>
        <v>360</v>
      </c>
      <c r="M1076" s="106"/>
      <c r="N1076" s="106">
        <v>360</v>
      </c>
      <c r="O1076" s="305">
        <f>L1076+N1076</f>
        <v>720</v>
      </c>
    </row>
    <row r="1077" spans="1:15" s="107" customFormat="1" ht="25.5" outlineLevel="7" x14ac:dyDescent="0.25">
      <c r="A1077" s="233" t="s">
        <v>1136</v>
      </c>
      <c r="B1077" s="36" t="s">
        <v>343</v>
      </c>
      <c r="C1077" s="36" t="s">
        <v>319</v>
      </c>
      <c r="D1077" s="67" t="s">
        <v>1129</v>
      </c>
      <c r="E1077" s="37"/>
      <c r="F1077" s="79"/>
      <c r="G1077" s="26"/>
      <c r="H1077" s="23"/>
      <c r="I1077" s="26"/>
      <c r="J1077" s="26"/>
      <c r="K1077" s="23">
        <f>K1078</f>
        <v>546</v>
      </c>
      <c r="L1077" s="23">
        <f t="shared" si="201"/>
        <v>546</v>
      </c>
      <c r="M1077" s="106"/>
      <c r="N1077" s="106"/>
      <c r="O1077" s="106"/>
    </row>
    <row r="1078" spans="1:15" s="107" customFormat="1" outlineLevel="7" x14ac:dyDescent="0.25">
      <c r="A1078" s="234" t="s">
        <v>598</v>
      </c>
      <c r="B1078" s="37" t="s">
        <v>343</v>
      </c>
      <c r="C1078" s="37" t="s">
        <v>319</v>
      </c>
      <c r="D1078" s="68" t="s">
        <v>1129</v>
      </c>
      <c r="E1078" s="37">
        <v>612</v>
      </c>
      <c r="F1078" s="79"/>
      <c r="G1078" s="26"/>
      <c r="H1078" s="23"/>
      <c r="I1078" s="26"/>
      <c r="J1078" s="26"/>
      <c r="K1078" s="26">
        <v>546</v>
      </c>
      <c r="L1078" s="23">
        <f t="shared" si="201"/>
        <v>546</v>
      </c>
      <c r="M1078" s="106"/>
      <c r="N1078" s="106">
        <v>546</v>
      </c>
      <c r="O1078" s="305">
        <f>L1078+N1078</f>
        <v>1092</v>
      </c>
    </row>
    <row r="1079" spans="1:15" s="107" customFormat="1" ht="25.5" outlineLevel="7" x14ac:dyDescent="0.25">
      <c r="A1079" s="233" t="s">
        <v>816</v>
      </c>
      <c r="B1079" s="36" t="s">
        <v>343</v>
      </c>
      <c r="C1079" s="36" t="s">
        <v>319</v>
      </c>
      <c r="D1079" s="67" t="s">
        <v>1131</v>
      </c>
      <c r="E1079" s="37"/>
      <c r="F1079" s="79"/>
      <c r="G1079" s="26"/>
      <c r="H1079" s="23"/>
      <c r="I1079" s="26"/>
      <c r="J1079" s="26"/>
      <c r="K1079" s="23">
        <f>K1080</f>
        <v>540</v>
      </c>
      <c r="L1079" s="23">
        <f t="shared" si="201"/>
        <v>540</v>
      </c>
      <c r="M1079" s="106"/>
      <c r="N1079" s="106"/>
      <c r="O1079" s="106"/>
    </row>
    <row r="1080" spans="1:15" s="107" customFormat="1" outlineLevel="7" x14ac:dyDescent="0.25">
      <c r="A1080" s="234" t="s">
        <v>598</v>
      </c>
      <c r="B1080" s="37" t="s">
        <v>343</v>
      </c>
      <c r="C1080" s="37" t="s">
        <v>319</v>
      </c>
      <c r="D1080" s="68" t="s">
        <v>1131</v>
      </c>
      <c r="E1080" s="37">
        <v>612</v>
      </c>
      <c r="F1080" s="79"/>
      <c r="G1080" s="26"/>
      <c r="H1080" s="23"/>
      <c r="I1080" s="26"/>
      <c r="J1080" s="26"/>
      <c r="K1080" s="26">
        <v>540</v>
      </c>
      <c r="L1080" s="23">
        <f t="shared" si="201"/>
        <v>540</v>
      </c>
      <c r="M1080" s="106"/>
      <c r="N1080" s="106">
        <v>540</v>
      </c>
      <c r="O1080" s="305">
        <f>L1080+N1080</f>
        <v>1080</v>
      </c>
    </row>
    <row r="1081" spans="1:15" s="107" customFormat="1" ht="25.5" outlineLevel="7" x14ac:dyDescent="0.25">
      <c r="A1081" s="233" t="s">
        <v>817</v>
      </c>
      <c r="B1081" s="36" t="s">
        <v>343</v>
      </c>
      <c r="C1081" s="36" t="s">
        <v>319</v>
      </c>
      <c r="D1081" s="67" t="s">
        <v>1132</v>
      </c>
      <c r="E1081" s="37"/>
      <c r="F1081" s="79"/>
      <c r="G1081" s="26"/>
      <c r="H1081" s="23"/>
      <c r="I1081" s="26"/>
      <c r="J1081" s="26"/>
      <c r="K1081" s="23">
        <f>K1082</f>
        <v>540</v>
      </c>
      <c r="L1081" s="23">
        <f t="shared" si="201"/>
        <v>540</v>
      </c>
      <c r="M1081" s="106"/>
      <c r="N1081" s="106"/>
      <c r="O1081" s="106"/>
    </row>
    <row r="1082" spans="1:15" s="107" customFormat="1" outlineLevel="7" x14ac:dyDescent="0.25">
      <c r="A1082" s="234" t="s">
        <v>598</v>
      </c>
      <c r="B1082" s="37" t="s">
        <v>343</v>
      </c>
      <c r="C1082" s="37" t="s">
        <v>319</v>
      </c>
      <c r="D1082" s="68" t="s">
        <v>1132</v>
      </c>
      <c r="E1082" s="37">
        <v>612</v>
      </c>
      <c r="F1082" s="79"/>
      <c r="G1082" s="26"/>
      <c r="H1082" s="23"/>
      <c r="I1082" s="26"/>
      <c r="J1082" s="26"/>
      <c r="K1082" s="26">
        <v>540</v>
      </c>
      <c r="L1082" s="23">
        <f t="shared" si="201"/>
        <v>540</v>
      </c>
      <c r="M1082" s="106"/>
      <c r="N1082" s="106">
        <v>540</v>
      </c>
      <c r="O1082" s="305">
        <f>L1082+N1082</f>
        <v>1080</v>
      </c>
    </row>
    <row r="1083" spans="1:15" s="107" customFormat="1" ht="30" customHeight="1" outlineLevel="7" x14ac:dyDescent="0.25">
      <c r="A1083" s="233" t="s">
        <v>1134</v>
      </c>
      <c r="B1083" s="36" t="s">
        <v>343</v>
      </c>
      <c r="C1083" s="36" t="s">
        <v>319</v>
      </c>
      <c r="D1083" s="67" t="s">
        <v>1133</v>
      </c>
      <c r="E1083" s="37"/>
      <c r="F1083" s="79"/>
      <c r="G1083" s="26"/>
      <c r="H1083" s="23"/>
      <c r="I1083" s="26"/>
      <c r="J1083" s="26"/>
      <c r="K1083" s="23">
        <f>K1084</f>
        <v>540</v>
      </c>
      <c r="L1083" s="23">
        <f t="shared" si="201"/>
        <v>540</v>
      </c>
      <c r="M1083" s="106"/>
      <c r="N1083" s="106"/>
      <c r="O1083" s="106"/>
    </row>
    <row r="1084" spans="1:15" s="107" customFormat="1" outlineLevel="7" x14ac:dyDescent="0.25">
      <c r="A1084" s="234" t="s">
        <v>598</v>
      </c>
      <c r="B1084" s="37" t="s">
        <v>343</v>
      </c>
      <c r="C1084" s="37" t="s">
        <v>319</v>
      </c>
      <c r="D1084" s="68" t="s">
        <v>1133</v>
      </c>
      <c r="E1084" s="37">
        <v>612</v>
      </c>
      <c r="F1084" s="79"/>
      <c r="G1084" s="26"/>
      <c r="H1084" s="23"/>
      <c r="I1084" s="26"/>
      <c r="J1084" s="26"/>
      <c r="K1084" s="26">
        <v>540</v>
      </c>
      <c r="L1084" s="23">
        <f t="shared" si="201"/>
        <v>540</v>
      </c>
      <c r="M1084" s="106"/>
      <c r="N1084" s="106">
        <v>540</v>
      </c>
      <c r="O1084" s="305">
        <f>L1084+N1084</f>
        <v>1080</v>
      </c>
    </row>
    <row r="1085" spans="1:15" outlineLevel="2" x14ac:dyDescent="0.25">
      <c r="A1085" s="233" t="s">
        <v>388</v>
      </c>
      <c r="B1085" s="36" t="s">
        <v>343</v>
      </c>
      <c r="C1085" s="36" t="s">
        <v>389</v>
      </c>
      <c r="D1085" s="67"/>
      <c r="E1085" s="36"/>
      <c r="F1085" s="79">
        <v>76095.600000000006</v>
      </c>
      <c r="G1085" s="23">
        <f>G1086</f>
        <v>0</v>
      </c>
      <c r="H1085" s="80">
        <f t="shared" si="198"/>
        <v>76095.600000000006</v>
      </c>
      <c r="I1085" s="23">
        <f>I1086</f>
        <v>0</v>
      </c>
      <c r="J1085" s="80">
        <f t="shared" si="196"/>
        <v>76095.600000000006</v>
      </c>
      <c r="K1085" s="23">
        <f>K1086+K1111</f>
        <v>1350</v>
      </c>
      <c r="L1085" s="23">
        <f t="shared" ref="L1085:L1113" si="202">J1085+K1085</f>
        <v>77445.600000000006</v>
      </c>
      <c r="M1085" s="1"/>
      <c r="N1085" s="1"/>
      <c r="O1085" s="1"/>
    </row>
    <row r="1086" spans="1:15" outlineLevel="3" x14ac:dyDescent="0.25">
      <c r="A1086" s="233" t="s">
        <v>320</v>
      </c>
      <c r="B1086" s="36" t="s">
        <v>343</v>
      </c>
      <c r="C1086" s="36" t="s">
        <v>389</v>
      </c>
      <c r="D1086" s="36" t="s">
        <v>321</v>
      </c>
      <c r="E1086" s="36"/>
      <c r="F1086" s="79">
        <v>76095.600000000006</v>
      </c>
      <c r="G1086" s="23">
        <f>G1087+G1098+G1102</f>
        <v>0</v>
      </c>
      <c r="H1086" s="80">
        <f t="shared" si="198"/>
        <v>76095.600000000006</v>
      </c>
      <c r="I1086" s="23">
        <f>I1087+I1098+I1102</f>
        <v>0</v>
      </c>
      <c r="J1086" s="80">
        <f t="shared" si="196"/>
        <v>76095.600000000006</v>
      </c>
      <c r="K1086" s="23">
        <f>K1087+K1098+K1102</f>
        <v>0</v>
      </c>
      <c r="L1086" s="23">
        <f t="shared" si="202"/>
        <v>76095.600000000006</v>
      </c>
      <c r="M1086" s="1"/>
      <c r="N1086" s="1"/>
      <c r="O1086" s="1"/>
    </row>
    <row r="1087" spans="1:15" ht="25.5" outlineLevel="4" x14ac:dyDescent="0.25">
      <c r="A1087" s="233" t="s">
        <v>390</v>
      </c>
      <c r="B1087" s="36" t="s">
        <v>343</v>
      </c>
      <c r="C1087" s="36" t="s">
        <v>389</v>
      </c>
      <c r="D1087" s="36" t="s">
        <v>391</v>
      </c>
      <c r="E1087" s="36"/>
      <c r="F1087" s="79">
        <v>74555.600000000006</v>
      </c>
      <c r="G1087" s="23">
        <f>G1088</f>
        <v>0</v>
      </c>
      <c r="H1087" s="80">
        <f t="shared" si="198"/>
        <v>74555.600000000006</v>
      </c>
      <c r="I1087" s="23">
        <f>I1089+I1095</f>
        <v>0</v>
      </c>
      <c r="J1087" s="80">
        <f t="shared" si="196"/>
        <v>74555.600000000006</v>
      </c>
      <c r="K1087" s="23">
        <f>K1089+K1095</f>
        <v>0</v>
      </c>
      <c r="L1087" s="23">
        <f t="shared" si="202"/>
        <v>74555.600000000006</v>
      </c>
      <c r="M1087" s="1"/>
      <c r="N1087" s="1"/>
      <c r="O1087" s="1"/>
    </row>
    <row r="1088" spans="1:15" outlineLevel="4" x14ac:dyDescent="0.25">
      <c r="A1088" s="222" t="s">
        <v>726</v>
      </c>
      <c r="B1088" s="38" t="s">
        <v>343</v>
      </c>
      <c r="C1088" s="36" t="s">
        <v>389</v>
      </c>
      <c r="D1088" s="52" t="s">
        <v>727</v>
      </c>
      <c r="E1088" s="36"/>
      <c r="F1088" s="79">
        <v>74555.600000000006</v>
      </c>
      <c r="G1088" s="23">
        <f>G1089+G1095</f>
        <v>0</v>
      </c>
      <c r="H1088" s="80">
        <f t="shared" si="198"/>
        <v>74555.600000000006</v>
      </c>
      <c r="I1088" s="23">
        <f>I1089+I1095</f>
        <v>0</v>
      </c>
      <c r="J1088" s="80">
        <f t="shared" si="196"/>
        <v>74555.600000000006</v>
      </c>
      <c r="K1088" s="23">
        <f>K1089+K1095</f>
        <v>0</v>
      </c>
      <c r="L1088" s="23">
        <f t="shared" si="202"/>
        <v>74555.600000000006</v>
      </c>
      <c r="M1088" s="1"/>
      <c r="N1088" s="1"/>
      <c r="O1088" s="1"/>
    </row>
    <row r="1089" spans="1:15" ht="38.25" outlineLevel="6" x14ac:dyDescent="0.25">
      <c r="A1089" s="233" t="s">
        <v>392</v>
      </c>
      <c r="B1089" s="36" t="s">
        <v>343</v>
      </c>
      <c r="C1089" s="36" t="s">
        <v>389</v>
      </c>
      <c r="D1089" s="36" t="s">
        <v>393</v>
      </c>
      <c r="E1089" s="36"/>
      <c r="F1089" s="79">
        <v>14300</v>
      </c>
      <c r="G1089" s="23">
        <f>G1090+G1091+G1092+G1093+G1094</f>
        <v>0</v>
      </c>
      <c r="H1089" s="80">
        <f t="shared" si="198"/>
        <v>14300</v>
      </c>
      <c r="I1089" s="23">
        <f>I1090+I1091+I1092+I1093+I1094</f>
        <v>0</v>
      </c>
      <c r="J1089" s="80">
        <f t="shared" si="196"/>
        <v>14300</v>
      </c>
      <c r="K1089" s="23">
        <f>K1090+K1091+K1092+K1093+K1094</f>
        <v>0</v>
      </c>
      <c r="L1089" s="23">
        <f t="shared" si="202"/>
        <v>14300</v>
      </c>
      <c r="M1089" s="1"/>
      <c r="N1089" s="1"/>
      <c r="O1089" s="1"/>
    </row>
    <row r="1090" spans="1:15" ht="76.5" outlineLevel="7" x14ac:dyDescent="0.25">
      <c r="A1090" s="234" t="s">
        <v>394</v>
      </c>
      <c r="B1090" s="37" t="s">
        <v>343</v>
      </c>
      <c r="C1090" s="37" t="s">
        <v>389</v>
      </c>
      <c r="D1090" s="37" t="s">
        <v>393</v>
      </c>
      <c r="E1090" s="37" t="s">
        <v>395</v>
      </c>
      <c r="F1090" s="79">
        <v>7290</v>
      </c>
      <c r="G1090" s="26"/>
      <c r="H1090" s="80">
        <f t="shared" si="198"/>
        <v>7290</v>
      </c>
      <c r="I1090" s="26"/>
      <c r="J1090" s="80">
        <f t="shared" si="196"/>
        <v>7290</v>
      </c>
      <c r="K1090" s="26"/>
      <c r="L1090" s="23">
        <f t="shared" si="202"/>
        <v>7290</v>
      </c>
      <c r="O1090" s="305">
        <f t="shared" ref="O1090:O1094" si="203">L1090+N1090</f>
        <v>7290</v>
      </c>
    </row>
    <row r="1091" spans="1:15" ht="76.5" outlineLevel="7" x14ac:dyDescent="0.25">
      <c r="A1091" s="234" t="s">
        <v>396</v>
      </c>
      <c r="B1091" s="37" t="s">
        <v>343</v>
      </c>
      <c r="C1091" s="37" t="s">
        <v>389</v>
      </c>
      <c r="D1091" s="37" t="s">
        <v>393</v>
      </c>
      <c r="E1091" s="37" t="s">
        <v>397</v>
      </c>
      <c r="F1091" s="79">
        <v>5000</v>
      </c>
      <c r="G1091" s="26"/>
      <c r="H1091" s="80">
        <f t="shared" si="198"/>
        <v>5000</v>
      </c>
      <c r="I1091" s="26"/>
      <c r="J1091" s="80">
        <f t="shared" si="196"/>
        <v>5000</v>
      </c>
      <c r="K1091" s="26"/>
      <c r="L1091" s="23">
        <f t="shared" si="202"/>
        <v>5000</v>
      </c>
      <c r="O1091" s="305">
        <f t="shared" si="203"/>
        <v>5000</v>
      </c>
    </row>
    <row r="1092" spans="1:15" ht="76.5" outlineLevel="7" x14ac:dyDescent="0.25">
      <c r="A1092" s="234" t="s">
        <v>398</v>
      </c>
      <c r="B1092" s="37" t="s">
        <v>343</v>
      </c>
      <c r="C1092" s="37" t="s">
        <v>389</v>
      </c>
      <c r="D1092" s="37" t="s">
        <v>393</v>
      </c>
      <c r="E1092" s="37" t="s">
        <v>399</v>
      </c>
      <c r="F1092" s="79">
        <v>10</v>
      </c>
      <c r="G1092" s="26"/>
      <c r="H1092" s="80">
        <f t="shared" si="198"/>
        <v>10</v>
      </c>
      <c r="I1092" s="26"/>
      <c r="J1092" s="80">
        <f t="shared" si="196"/>
        <v>10</v>
      </c>
      <c r="K1092" s="26"/>
      <c r="L1092" s="23">
        <f t="shared" si="202"/>
        <v>10</v>
      </c>
      <c r="O1092" s="305">
        <f t="shared" si="203"/>
        <v>10</v>
      </c>
    </row>
    <row r="1093" spans="1:15" ht="63.75" outlineLevel="7" x14ac:dyDescent="0.25">
      <c r="A1093" s="234" t="s">
        <v>400</v>
      </c>
      <c r="B1093" s="37" t="s">
        <v>343</v>
      </c>
      <c r="C1093" s="37" t="s">
        <v>389</v>
      </c>
      <c r="D1093" s="37" t="s">
        <v>393</v>
      </c>
      <c r="E1093" s="37" t="s">
        <v>401</v>
      </c>
      <c r="F1093" s="79">
        <v>1000</v>
      </c>
      <c r="G1093" s="26"/>
      <c r="H1093" s="80">
        <f t="shared" si="198"/>
        <v>1000</v>
      </c>
      <c r="I1093" s="26"/>
      <c r="J1093" s="80">
        <f t="shared" si="196"/>
        <v>1000</v>
      </c>
      <c r="K1093" s="26"/>
      <c r="L1093" s="23">
        <f t="shared" si="202"/>
        <v>1000</v>
      </c>
      <c r="O1093" s="305">
        <f t="shared" si="203"/>
        <v>1000</v>
      </c>
    </row>
    <row r="1094" spans="1:15" ht="63.75" outlineLevel="7" x14ac:dyDescent="0.25">
      <c r="A1094" s="234" t="s">
        <v>400</v>
      </c>
      <c r="B1094" s="37" t="s">
        <v>343</v>
      </c>
      <c r="C1094" s="37" t="s">
        <v>389</v>
      </c>
      <c r="D1094" s="37" t="s">
        <v>393</v>
      </c>
      <c r="E1094" s="37" t="s">
        <v>402</v>
      </c>
      <c r="F1094" s="79">
        <v>1000</v>
      </c>
      <c r="G1094" s="26"/>
      <c r="H1094" s="80">
        <f t="shared" si="198"/>
        <v>1000</v>
      </c>
      <c r="I1094" s="26"/>
      <c r="J1094" s="80">
        <f t="shared" si="196"/>
        <v>1000</v>
      </c>
      <c r="K1094" s="26"/>
      <c r="L1094" s="23">
        <f t="shared" si="202"/>
        <v>1000</v>
      </c>
      <c r="O1094" s="305">
        <f t="shared" si="203"/>
        <v>1000</v>
      </c>
    </row>
    <row r="1095" spans="1:15" ht="38.25" outlineLevel="6" x14ac:dyDescent="0.25">
      <c r="A1095" s="233" t="s">
        <v>128</v>
      </c>
      <c r="B1095" s="36" t="s">
        <v>343</v>
      </c>
      <c r="C1095" s="36" t="s">
        <v>389</v>
      </c>
      <c r="D1095" s="36" t="s">
        <v>403</v>
      </c>
      <c r="E1095" s="36"/>
      <c r="F1095" s="79">
        <v>60255.6</v>
      </c>
      <c r="G1095" s="23">
        <f>G1096+G1097</f>
        <v>0</v>
      </c>
      <c r="H1095" s="80">
        <f t="shared" si="198"/>
        <v>60255.6</v>
      </c>
      <c r="I1095" s="23">
        <f>I1096+I1097</f>
        <v>0</v>
      </c>
      <c r="J1095" s="80">
        <f t="shared" si="196"/>
        <v>60255.6</v>
      </c>
      <c r="K1095" s="23">
        <f>K1096+K1097</f>
        <v>0</v>
      </c>
      <c r="L1095" s="23">
        <f t="shared" si="202"/>
        <v>60255.6</v>
      </c>
      <c r="M1095" s="1"/>
      <c r="N1095" s="1"/>
      <c r="O1095" s="1"/>
    </row>
    <row r="1096" spans="1:15" ht="51" outlineLevel="7" x14ac:dyDescent="0.25">
      <c r="A1096" s="234" t="s">
        <v>345</v>
      </c>
      <c r="B1096" s="37" t="s">
        <v>343</v>
      </c>
      <c r="C1096" s="37" t="s">
        <v>389</v>
      </c>
      <c r="D1096" s="37" t="s">
        <v>403</v>
      </c>
      <c r="E1096" s="37" t="s">
        <v>346</v>
      </c>
      <c r="F1096" s="79">
        <v>27977.5</v>
      </c>
      <c r="G1096" s="26"/>
      <c r="H1096" s="80">
        <f t="shared" si="198"/>
        <v>27977.5</v>
      </c>
      <c r="I1096" s="26"/>
      <c r="J1096" s="80">
        <f t="shared" si="196"/>
        <v>27977.5</v>
      </c>
      <c r="K1096" s="26"/>
      <c r="L1096" s="23">
        <f t="shared" si="202"/>
        <v>27977.5</v>
      </c>
      <c r="O1096" s="305">
        <f t="shared" ref="O1096:O1097" si="204">L1096+N1096</f>
        <v>27977.5</v>
      </c>
    </row>
    <row r="1097" spans="1:15" ht="76.5" outlineLevel="7" x14ac:dyDescent="0.25">
      <c r="A1097" s="234" t="s">
        <v>394</v>
      </c>
      <c r="B1097" s="37" t="s">
        <v>343</v>
      </c>
      <c r="C1097" s="37" t="s">
        <v>389</v>
      </c>
      <c r="D1097" s="37" t="s">
        <v>403</v>
      </c>
      <c r="E1097" s="37" t="s">
        <v>395</v>
      </c>
      <c r="F1097" s="79">
        <v>32278.1</v>
      </c>
      <c r="G1097" s="26"/>
      <c r="H1097" s="80">
        <f t="shared" si="198"/>
        <v>32278.1</v>
      </c>
      <c r="I1097" s="26"/>
      <c r="J1097" s="80">
        <f t="shared" si="196"/>
        <v>32278.1</v>
      </c>
      <c r="K1097" s="26"/>
      <c r="L1097" s="23">
        <f t="shared" si="202"/>
        <v>32278.1</v>
      </c>
      <c r="O1097" s="305">
        <f t="shared" si="204"/>
        <v>32278.1</v>
      </c>
    </row>
    <row r="1098" spans="1:15" ht="25.5" outlineLevel="4" x14ac:dyDescent="0.25">
      <c r="A1098" s="233" t="s">
        <v>354</v>
      </c>
      <c r="B1098" s="36" t="s">
        <v>343</v>
      </c>
      <c r="C1098" s="36" t="s">
        <v>389</v>
      </c>
      <c r="D1098" s="36" t="s">
        <v>355</v>
      </c>
      <c r="E1098" s="36"/>
      <c r="F1098" s="79">
        <v>1000</v>
      </c>
      <c r="G1098" s="23">
        <f>G1099</f>
        <v>0</v>
      </c>
      <c r="H1098" s="80">
        <f t="shared" si="198"/>
        <v>1000</v>
      </c>
      <c r="I1098" s="23">
        <f>I1099</f>
        <v>0</v>
      </c>
      <c r="J1098" s="80">
        <f t="shared" si="196"/>
        <v>1000</v>
      </c>
      <c r="K1098" s="23">
        <f>K1099</f>
        <v>0</v>
      </c>
      <c r="L1098" s="23">
        <f t="shared" si="202"/>
        <v>1000</v>
      </c>
      <c r="M1098" s="1"/>
      <c r="N1098" s="1"/>
      <c r="O1098" s="1"/>
    </row>
    <row r="1099" spans="1:15" outlineLevel="4" x14ac:dyDescent="0.25">
      <c r="A1099" s="222" t="s">
        <v>718</v>
      </c>
      <c r="B1099" s="38" t="s">
        <v>343</v>
      </c>
      <c r="C1099" s="36" t="s">
        <v>389</v>
      </c>
      <c r="D1099" s="52" t="s">
        <v>719</v>
      </c>
      <c r="E1099" s="36"/>
      <c r="F1099" s="79">
        <v>1000</v>
      </c>
      <c r="G1099" s="23">
        <f>G1100</f>
        <v>0</v>
      </c>
      <c r="H1099" s="80">
        <f t="shared" si="198"/>
        <v>1000</v>
      </c>
      <c r="I1099" s="23">
        <f>I1100</f>
        <v>0</v>
      </c>
      <c r="J1099" s="80">
        <f t="shared" si="196"/>
        <v>1000</v>
      </c>
      <c r="K1099" s="23">
        <f>K1100</f>
        <v>0</v>
      </c>
      <c r="L1099" s="23">
        <f t="shared" si="202"/>
        <v>1000</v>
      </c>
      <c r="M1099" s="1"/>
      <c r="N1099" s="1"/>
      <c r="O1099" s="1"/>
    </row>
    <row r="1100" spans="1:15" ht="25.5" outlineLevel="6" x14ac:dyDescent="0.25">
      <c r="A1100" s="233" t="s">
        <v>356</v>
      </c>
      <c r="B1100" s="36" t="s">
        <v>343</v>
      </c>
      <c r="C1100" s="36" t="s">
        <v>389</v>
      </c>
      <c r="D1100" s="36" t="s">
        <v>357</v>
      </c>
      <c r="E1100" s="36"/>
      <c r="F1100" s="79">
        <v>1000</v>
      </c>
      <c r="G1100" s="23">
        <f>G1101</f>
        <v>0</v>
      </c>
      <c r="H1100" s="80">
        <f t="shared" si="198"/>
        <v>1000</v>
      </c>
      <c r="I1100" s="23">
        <f>I1101</f>
        <v>0</v>
      </c>
      <c r="J1100" s="80">
        <f t="shared" si="196"/>
        <v>1000</v>
      </c>
      <c r="K1100" s="23">
        <f>K1101</f>
        <v>0</v>
      </c>
      <c r="L1100" s="23">
        <f t="shared" si="202"/>
        <v>1000</v>
      </c>
      <c r="M1100" s="1"/>
      <c r="N1100" s="1"/>
      <c r="O1100" s="1"/>
    </row>
    <row r="1101" spans="1:15" ht="38.25" outlineLevel="7" x14ac:dyDescent="0.25">
      <c r="A1101" s="234" t="s">
        <v>268</v>
      </c>
      <c r="B1101" s="37" t="s">
        <v>343</v>
      </c>
      <c r="C1101" s="37" t="s">
        <v>389</v>
      </c>
      <c r="D1101" s="37" t="s">
        <v>357</v>
      </c>
      <c r="E1101" s="37" t="s">
        <v>269</v>
      </c>
      <c r="F1101" s="79">
        <v>1000</v>
      </c>
      <c r="G1101" s="26"/>
      <c r="H1101" s="80">
        <f t="shared" si="198"/>
        <v>1000</v>
      </c>
      <c r="I1101" s="26"/>
      <c r="J1101" s="80">
        <f t="shared" si="196"/>
        <v>1000</v>
      </c>
      <c r="K1101" s="26"/>
      <c r="L1101" s="23">
        <f t="shared" si="202"/>
        <v>1000</v>
      </c>
      <c r="O1101" s="305">
        <f>L1101+N1101</f>
        <v>1000</v>
      </c>
    </row>
    <row r="1102" spans="1:15" ht="25.5" outlineLevel="4" x14ac:dyDescent="0.25">
      <c r="A1102" s="233" t="s">
        <v>322</v>
      </c>
      <c r="B1102" s="36" t="s">
        <v>343</v>
      </c>
      <c r="C1102" s="36" t="s">
        <v>389</v>
      </c>
      <c r="D1102" s="36" t="s">
        <v>323</v>
      </c>
      <c r="E1102" s="36"/>
      <c r="F1102" s="79">
        <v>540</v>
      </c>
      <c r="G1102" s="23">
        <f>G1103+G1108</f>
        <v>0</v>
      </c>
      <c r="H1102" s="80">
        <f t="shared" si="198"/>
        <v>540</v>
      </c>
      <c r="I1102" s="23">
        <f>I1103+I1108</f>
        <v>0</v>
      </c>
      <c r="J1102" s="80">
        <f t="shared" si="196"/>
        <v>540</v>
      </c>
      <c r="K1102" s="23">
        <f>K1103+K1108</f>
        <v>0</v>
      </c>
      <c r="L1102" s="23">
        <f t="shared" si="202"/>
        <v>540</v>
      </c>
      <c r="M1102" s="1"/>
      <c r="N1102" s="1"/>
      <c r="O1102" s="1"/>
    </row>
    <row r="1103" spans="1:15" ht="25.5" outlineLevel="4" x14ac:dyDescent="0.25">
      <c r="A1103" s="222" t="s">
        <v>720</v>
      </c>
      <c r="B1103" s="38" t="s">
        <v>343</v>
      </c>
      <c r="C1103" s="36" t="s">
        <v>389</v>
      </c>
      <c r="D1103" s="52" t="s">
        <v>721</v>
      </c>
      <c r="E1103" s="36"/>
      <c r="F1103" s="79">
        <v>40</v>
      </c>
      <c r="G1103" s="23">
        <f>G1104+G1106</f>
        <v>0</v>
      </c>
      <c r="H1103" s="80">
        <f t="shared" si="198"/>
        <v>40</v>
      </c>
      <c r="I1103" s="23">
        <f>I1104+I1106</f>
        <v>0</v>
      </c>
      <c r="J1103" s="80">
        <f t="shared" si="196"/>
        <v>40</v>
      </c>
      <c r="K1103" s="23">
        <f>K1104+K1106</f>
        <v>0</v>
      </c>
      <c r="L1103" s="23">
        <f t="shared" si="202"/>
        <v>40</v>
      </c>
      <c r="M1103" s="1"/>
      <c r="N1103" s="1"/>
      <c r="O1103" s="1"/>
    </row>
    <row r="1104" spans="1:15" ht="25.5" outlineLevel="6" x14ac:dyDescent="0.25">
      <c r="A1104" s="233" t="s">
        <v>57</v>
      </c>
      <c r="B1104" s="36" t="s">
        <v>343</v>
      </c>
      <c r="C1104" s="36" t="s">
        <v>389</v>
      </c>
      <c r="D1104" s="36" t="s">
        <v>358</v>
      </c>
      <c r="E1104" s="36"/>
      <c r="F1104" s="79">
        <v>4.8</v>
      </c>
      <c r="G1104" s="23">
        <f>G1105</f>
        <v>0</v>
      </c>
      <c r="H1104" s="80">
        <f t="shared" si="198"/>
        <v>4.8</v>
      </c>
      <c r="I1104" s="23">
        <f>I1105</f>
        <v>0</v>
      </c>
      <c r="J1104" s="80">
        <f t="shared" si="196"/>
        <v>4.8</v>
      </c>
      <c r="K1104" s="23">
        <f>K1105</f>
        <v>0</v>
      </c>
      <c r="L1104" s="23">
        <f t="shared" si="202"/>
        <v>4.8</v>
      </c>
      <c r="M1104" s="1"/>
      <c r="N1104" s="1"/>
      <c r="O1104" s="1"/>
    </row>
    <row r="1105" spans="1:15" outlineLevel="7" x14ac:dyDescent="0.25">
      <c r="A1105" s="234" t="s">
        <v>359</v>
      </c>
      <c r="B1105" s="37" t="s">
        <v>343</v>
      </c>
      <c r="C1105" s="37" t="s">
        <v>389</v>
      </c>
      <c r="D1105" s="37" t="s">
        <v>358</v>
      </c>
      <c r="E1105" s="37" t="s">
        <v>360</v>
      </c>
      <c r="F1105" s="79">
        <v>4.8</v>
      </c>
      <c r="G1105" s="26"/>
      <c r="H1105" s="80">
        <f t="shared" si="198"/>
        <v>4.8</v>
      </c>
      <c r="I1105" s="26"/>
      <c r="J1105" s="80">
        <f t="shared" si="196"/>
        <v>4.8</v>
      </c>
      <c r="K1105" s="26"/>
      <c r="L1105" s="23">
        <f t="shared" si="202"/>
        <v>4.8</v>
      </c>
      <c r="O1105" s="305">
        <f>L1105+N1105</f>
        <v>4.8</v>
      </c>
    </row>
    <row r="1106" spans="1:15" outlineLevel="6" x14ac:dyDescent="0.25">
      <c r="A1106" s="233" t="s">
        <v>61</v>
      </c>
      <c r="B1106" s="36" t="s">
        <v>343</v>
      </c>
      <c r="C1106" s="36" t="s">
        <v>389</v>
      </c>
      <c r="D1106" s="36" t="s">
        <v>361</v>
      </c>
      <c r="E1106" s="36"/>
      <c r="F1106" s="79">
        <v>35.200000000000003</v>
      </c>
      <c r="G1106" s="23">
        <f>G1107</f>
        <v>0</v>
      </c>
      <c r="H1106" s="80">
        <f t="shared" si="198"/>
        <v>35.200000000000003</v>
      </c>
      <c r="I1106" s="23">
        <f>I1107</f>
        <v>0</v>
      </c>
      <c r="J1106" s="80">
        <f t="shared" si="196"/>
        <v>35.200000000000003</v>
      </c>
      <c r="K1106" s="23">
        <f>K1107</f>
        <v>0</v>
      </c>
      <c r="L1106" s="23">
        <f t="shared" si="202"/>
        <v>35.200000000000003</v>
      </c>
      <c r="M1106" s="1"/>
      <c r="N1106" s="1"/>
      <c r="O1106" s="1"/>
    </row>
    <row r="1107" spans="1:15" outlineLevel="7" x14ac:dyDescent="0.25">
      <c r="A1107" s="234" t="s">
        <v>359</v>
      </c>
      <c r="B1107" s="37" t="s">
        <v>343</v>
      </c>
      <c r="C1107" s="37" t="s">
        <v>389</v>
      </c>
      <c r="D1107" s="37" t="s">
        <v>361</v>
      </c>
      <c r="E1107" s="37" t="s">
        <v>360</v>
      </c>
      <c r="F1107" s="79">
        <v>35.200000000000003</v>
      </c>
      <c r="G1107" s="26"/>
      <c r="H1107" s="80">
        <f t="shared" si="198"/>
        <v>35.200000000000003</v>
      </c>
      <c r="I1107" s="26"/>
      <c r="J1107" s="80">
        <f t="shared" si="196"/>
        <v>35.200000000000003</v>
      </c>
      <c r="K1107" s="26"/>
      <c r="L1107" s="23">
        <f t="shared" si="202"/>
        <v>35.200000000000003</v>
      </c>
      <c r="O1107" s="305">
        <f>L1107+N1107</f>
        <v>35.200000000000003</v>
      </c>
    </row>
    <row r="1108" spans="1:15" ht="38.25" outlineLevel="7" x14ac:dyDescent="0.25">
      <c r="A1108" s="222" t="s">
        <v>706</v>
      </c>
      <c r="B1108" s="38" t="s">
        <v>343</v>
      </c>
      <c r="C1108" s="36" t="s">
        <v>389</v>
      </c>
      <c r="D1108" s="52" t="s">
        <v>707</v>
      </c>
      <c r="E1108" s="37"/>
      <c r="F1108" s="79">
        <v>500</v>
      </c>
      <c r="G1108" s="23">
        <f>G1109</f>
        <v>0</v>
      </c>
      <c r="H1108" s="80">
        <f t="shared" si="198"/>
        <v>500</v>
      </c>
      <c r="I1108" s="23">
        <f>I1109</f>
        <v>0</v>
      </c>
      <c r="J1108" s="80">
        <f t="shared" si="196"/>
        <v>500</v>
      </c>
      <c r="K1108" s="23">
        <f>K1109</f>
        <v>0</v>
      </c>
      <c r="L1108" s="23">
        <f t="shared" si="202"/>
        <v>500</v>
      </c>
      <c r="M1108" s="1"/>
      <c r="N1108" s="1"/>
      <c r="O1108" s="1"/>
    </row>
    <row r="1109" spans="1:15" ht="25.5" outlineLevel="6" x14ac:dyDescent="0.25">
      <c r="A1109" s="233" t="s">
        <v>81</v>
      </c>
      <c r="B1109" s="36" t="s">
        <v>343</v>
      </c>
      <c r="C1109" s="36" t="s">
        <v>389</v>
      </c>
      <c r="D1109" s="36" t="s">
        <v>364</v>
      </c>
      <c r="E1109" s="36"/>
      <c r="F1109" s="79">
        <v>500</v>
      </c>
      <c r="G1109" s="23">
        <f>G1110</f>
        <v>0</v>
      </c>
      <c r="H1109" s="80">
        <f t="shared" si="198"/>
        <v>500</v>
      </c>
      <c r="I1109" s="23">
        <f>I1110</f>
        <v>0</v>
      </c>
      <c r="J1109" s="80">
        <f t="shared" si="196"/>
        <v>500</v>
      </c>
      <c r="K1109" s="23">
        <f>K1110</f>
        <v>0</v>
      </c>
      <c r="L1109" s="23">
        <f t="shared" si="202"/>
        <v>500</v>
      </c>
      <c r="M1109" s="1"/>
      <c r="N1109" s="1"/>
      <c r="O1109" s="1"/>
    </row>
    <row r="1110" spans="1:15" outlineLevel="7" x14ac:dyDescent="0.25">
      <c r="A1110" s="234" t="s">
        <v>359</v>
      </c>
      <c r="B1110" s="37" t="s">
        <v>343</v>
      </c>
      <c r="C1110" s="37" t="s">
        <v>389</v>
      </c>
      <c r="D1110" s="37" t="s">
        <v>364</v>
      </c>
      <c r="E1110" s="37" t="s">
        <v>360</v>
      </c>
      <c r="F1110" s="79">
        <v>500</v>
      </c>
      <c r="G1110" s="26"/>
      <c r="H1110" s="80">
        <f t="shared" si="198"/>
        <v>500</v>
      </c>
      <c r="I1110" s="26"/>
      <c r="J1110" s="80">
        <f t="shared" si="196"/>
        <v>500</v>
      </c>
      <c r="K1110" s="26"/>
      <c r="L1110" s="23">
        <f t="shared" si="202"/>
        <v>500</v>
      </c>
      <c r="O1110" s="305">
        <f>L1110+N1110</f>
        <v>500</v>
      </c>
    </row>
    <row r="1111" spans="1:15" ht="25.5" outlineLevel="7" x14ac:dyDescent="0.25">
      <c r="A1111" s="217" t="s">
        <v>764</v>
      </c>
      <c r="B1111" s="36" t="s">
        <v>343</v>
      </c>
      <c r="C1111" s="36" t="s">
        <v>389</v>
      </c>
      <c r="D1111" s="213" t="s">
        <v>70</v>
      </c>
      <c r="E1111" s="37"/>
      <c r="F1111" s="79"/>
      <c r="G1111" s="26"/>
      <c r="H1111" s="80"/>
      <c r="I1111" s="26"/>
      <c r="J1111" s="80"/>
      <c r="K1111" s="23">
        <f>K1112</f>
        <v>1350</v>
      </c>
      <c r="L1111" s="23">
        <f t="shared" si="202"/>
        <v>1350</v>
      </c>
      <c r="O1111" s="20"/>
    </row>
    <row r="1112" spans="1:15" ht="38.25" outlineLevel="7" x14ac:dyDescent="0.25">
      <c r="A1112" s="217" t="s">
        <v>710</v>
      </c>
      <c r="B1112" s="36" t="s">
        <v>343</v>
      </c>
      <c r="C1112" s="36" t="s">
        <v>389</v>
      </c>
      <c r="D1112" s="211" t="s">
        <v>711</v>
      </c>
      <c r="E1112" s="37"/>
      <c r="F1112" s="79"/>
      <c r="G1112" s="26"/>
      <c r="H1112" s="80"/>
      <c r="I1112" s="26"/>
      <c r="J1112" s="80"/>
      <c r="K1112" s="23">
        <f>K1113+K1115</f>
        <v>1350</v>
      </c>
      <c r="L1112" s="23">
        <f t="shared" si="202"/>
        <v>1350</v>
      </c>
      <c r="O1112" s="20"/>
    </row>
    <row r="1113" spans="1:15" ht="51" outlineLevel="7" x14ac:dyDescent="0.25">
      <c r="A1113" s="233" t="s">
        <v>789</v>
      </c>
      <c r="B1113" s="36" t="s">
        <v>343</v>
      </c>
      <c r="C1113" s="36" t="s">
        <v>389</v>
      </c>
      <c r="D1113" s="36" t="s">
        <v>788</v>
      </c>
      <c r="E1113" s="37"/>
      <c r="F1113" s="79"/>
      <c r="G1113" s="26"/>
      <c r="H1113" s="80"/>
      <c r="I1113" s="26"/>
      <c r="J1113" s="80"/>
      <c r="K1113" s="23">
        <f>K1114</f>
        <v>810</v>
      </c>
      <c r="L1113" s="23">
        <f t="shared" si="202"/>
        <v>810</v>
      </c>
      <c r="N1113" s="1"/>
      <c r="O1113" s="1"/>
    </row>
    <row r="1114" spans="1:15" outlineLevel="7" x14ac:dyDescent="0.25">
      <c r="A1114" s="234" t="s">
        <v>598</v>
      </c>
      <c r="B1114" s="37" t="s">
        <v>343</v>
      </c>
      <c r="C1114" s="37" t="s">
        <v>389</v>
      </c>
      <c r="D1114" s="37" t="s">
        <v>788</v>
      </c>
      <c r="E1114" s="37">
        <v>612</v>
      </c>
      <c r="F1114" s="79"/>
      <c r="G1114" s="26"/>
      <c r="H1114" s="80"/>
      <c r="I1114" s="26"/>
      <c r="J1114" s="112"/>
      <c r="K1114" s="124">
        <v>810</v>
      </c>
      <c r="L1114" s="23">
        <f>J1114+K1114</f>
        <v>810</v>
      </c>
      <c r="O1114" s="305">
        <f>L1114+N1114</f>
        <v>810</v>
      </c>
    </row>
    <row r="1115" spans="1:15" ht="25.5" outlineLevel="7" x14ac:dyDescent="0.25">
      <c r="A1115" s="233" t="s">
        <v>1138</v>
      </c>
      <c r="B1115" s="36" t="s">
        <v>343</v>
      </c>
      <c r="C1115" s="36" t="s">
        <v>389</v>
      </c>
      <c r="D1115" s="36" t="s">
        <v>1137</v>
      </c>
      <c r="E1115" s="37"/>
      <c r="F1115" s="79"/>
      <c r="G1115" s="26"/>
      <c r="H1115" s="80"/>
      <c r="I1115" s="26"/>
      <c r="J1115" s="112"/>
      <c r="K1115" s="23">
        <f>K1116</f>
        <v>540</v>
      </c>
      <c r="L1115" s="23">
        <f t="shared" ref="L1115:L1116" si="205">J1115+K1115</f>
        <v>540</v>
      </c>
      <c r="O1115" s="20"/>
    </row>
    <row r="1116" spans="1:15" outlineLevel="7" x14ac:dyDescent="0.25">
      <c r="A1116" s="234" t="s">
        <v>598</v>
      </c>
      <c r="B1116" s="37" t="s">
        <v>343</v>
      </c>
      <c r="C1116" s="37" t="s">
        <v>389</v>
      </c>
      <c r="D1116" s="37" t="s">
        <v>1137</v>
      </c>
      <c r="E1116" s="37">
        <v>612</v>
      </c>
      <c r="F1116" s="79"/>
      <c r="G1116" s="26"/>
      <c r="H1116" s="80"/>
      <c r="I1116" s="26"/>
      <c r="J1116" s="112"/>
      <c r="K1116" s="26">
        <v>540</v>
      </c>
      <c r="L1116" s="23">
        <f t="shared" si="205"/>
        <v>540</v>
      </c>
      <c r="N1116" s="20">
        <v>540</v>
      </c>
      <c r="O1116" s="305">
        <f>L1116+N1116</f>
        <v>1080</v>
      </c>
    </row>
    <row r="1117" spans="1:15" outlineLevel="7" x14ac:dyDescent="0.25">
      <c r="A1117" s="222" t="s">
        <v>596</v>
      </c>
      <c r="B1117" s="51" t="s">
        <v>343</v>
      </c>
      <c r="C1117" s="67" t="s">
        <v>451</v>
      </c>
      <c r="D1117" s="37"/>
      <c r="E1117" s="37"/>
      <c r="F1117" s="79">
        <v>0</v>
      </c>
      <c r="G1117" s="23">
        <f>G1118</f>
        <v>424.3</v>
      </c>
      <c r="H1117" s="80">
        <f t="shared" si="198"/>
        <v>424.3</v>
      </c>
      <c r="I1117" s="23">
        <f>I1118</f>
        <v>0</v>
      </c>
      <c r="J1117" s="80">
        <f t="shared" si="196"/>
        <v>424.3</v>
      </c>
      <c r="K1117" s="23">
        <f>K1118</f>
        <v>0</v>
      </c>
      <c r="L1117" s="23">
        <f t="shared" ref="L1117:L1155" si="206">J1117+K1117</f>
        <v>424.3</v>
      </c>
      <c r="M1117" s="1"/>
      <c r="N1117" s="1"/>
      <c r="O1117" s="1"/>
    </row>
    <row r="1118" spans="1:15" ht="25.5" outlineLevel="7" x14ac:dyDescent="0.25">
      <c r="A1118" s="223" t="s">
        <v>613</v>
      </c>
      <c r="B1118" s="52" t="s">
        <v>343</v>
      </c>
      <c r="C1118" s="69" t="s">
        <v>451</v>
      </c>
      <c r="D1118" s="52" t="s">
        <v>453</v>
      </c>
      <c r="E1118" s="37"/>
      <c r="F1118" s="86">
        <v>0</v>
      </c>
      <c r="G1118" s="23">
        <f>G1119</f>
        <v>424.3</v>
      </c>
      <c r="H1118" s="80">
        <f t="shared" si="198"/>
        <v>424.3</v>
      </c>
      <c r="I1118" s="23">
        <f>I1119</f>
        <v>0</v>
      </c>
      <c r="J1118" s="80">
        <f t="shared" si="196"/>
        <v>424.3</v>
      </c>
      <c r="K1118" s="23">
        <f>K1119</f>
        <v>0</v>
      </c>
      <c r="L1118" s="23">
        <f t="shared" si="206"/>
        <v>424.3</v>
      </c>
      <c r="M1118" s="1"/>
      <c r="N1118" s="1"/>
      <c r="O1118" s="1"/>
    </row>
    <row r="1119" spans="1:15" ht="63.75" outlineLevel="7" x14ac:dyDescent="0.25">
      <c r="A1119" s="236" t="s">
        <v>616</v>
      </c>
      <c r="B1119" s="41">
        <v>283</v>
      </c>
      <c r="C1119" s="70" t="s">
        <v>451</v>
      </c>
      <c r="D1119" s="41" t="s">
        <v>614</v>
      </c>
      <c r="E1119" s="41"/>
      <c r="F1119" s="87">
        <v>0</v>
      </c>
      <c r="G1119" s="88">
        <f>G1120+G1121</f>
        <v>424.3</v>
      </c>
      <c r="H1119" s="80">
        <f t="shared" si="198"/>
        <v>424.3</v>
      </c>
      <c r="I1119" s="88">
        <f>I1120+I1121</f>
        <v>0</v>
      </c>
      <c r="J1119" s="80">
        <f t="shared" si="196"/>
        <v>424.3</v>
      </c>
      <c r="K1119" s="88">
        <f>K1120+K1121</f>
        <v>0</v>
      </c>
      <c r="L1119" s="23">
        <f t="shared" si="206"/>
        <v>424.3</v>
      </c>
      <c r="M1119" s="1"/>
      <c r="N1119" s="1"/>
      <c r="O1119" s="1"/>
    </row>
    <row r="1120" spans="1:15" outlineLevel="7" x14ac:dyDescent="0.25">
      <c r="A1120" s="234" t="s">
        <v>359</v>
      </c>
      <c r="B1120" s="37">
        <v>283</v>
      </c>
      <c r="C1120" s="71" t="s">
        <v>451</v>
      </c>
      <c r="D1120" s="37" t="s">
        <v>614</v>
      </c>
      <c r="E1120" s="37">
        <v>612</v>
      </c>
      <c r="F1120" s="79"/>
      <c r="G1120" s="25">
        <v>420</v>
      </c>
      <c r="H1120" s="80">
        <f t="shared" si="198"/>
        <v>420</v>
      </c>
      <c r="I1120" s="26"/>
      <c r="J1120" s="80">
        <f t="shared" si="196"/>
        <v>420</v>
      </c>
      <c r="K1120" s="26"/>
      <c r="L1120" s="23">
        <f t="shared" si="206"/>
        <v>420</v>
      </c>
      <c r="O1120" s="305">
        <f t="shared" ref="O1120:O1121" si="207">L1120+N1120</f>
        <v>420</v>
      </c>
    </row>
    <row r="1121" spans="1:15" outlineLevel="7" x14ac:dyDescent="0.25">
      <c r="A1121" s="234" t="s">
        <v>359</v>
      </c>
      <c r="B1121" s="37">
        <v>283</v>
      </c>
      <c r="C1121" s="72" t="s">
        <v>451</v>
      </c>
      <c r="D1121" s="37" t="s">
        <v>614</v>
      </c>
      <c r="E1121" s="37">
        <v>612</v>
      </c>
      <c r="F1121" s="79"/>
      <c r="G1121" s="82">
        <v>4.3</v>
      </c>
      <c r="H1121" s="80">
        <f t="shared" si="198"/>
        <v>4.3</v>
      </c>
      <c r="I1121" s="26"/>
      <c r="J1121" s="80">
        <f t="shared" si="196"/>
        <v>4.3</v>
      </c>
      <c r="K1121" s="26"/>
      <c r="L1121" s="23">
        <f t="shared" si="206"/>
        <v>4.3</v>
      </c>
      <c r="O1121" s="305">
        <f t="shared" si="207"/>
        <v>4.3</v>
      </c>
    </row>
    <row r="1122" spans="1:15" outlineLevel="2" x14ac:dyDescent="0.25">
      <c r="A1122" s="244" t="s">
        <v>404</v>
      </c>
      <c r="B1122" s="53" t="s">
        <v>343</v>
      </c>
      <c r="C1122" s="53" t="s">
        <v>405</v>
      </c>
      <c r="D1122" s="53"/>
      <c r="E1122" s="53"/>
      <c r="F1122" s="86">
        <v>178614.59216</v>
      </c>
      <c r="G1122" s="23">
        <f>G1123+G1185+G1189+G1193+G1199</f>
        <v>22931.3</v>
      </c>
      <c r="H1122" s="80">
        <f t="shared" si="198"/>
        <v>201545.89215999999</v>
      </c>
      <c r="I1122" s="23">
        <f>I1123+I1185+I1189+I1193+I1199</f>
        <v>0</v>
      </c>
      <c r="J1122" s="80">
        <f t="shared" si="196"/>
        <v>201545.89215999999</v>
      </c>
      <c r="K1122" s="23">
        <f>K1123+K1185+K1189+K1193+K1199</f>
        <v>8223.4</v>
      </c>
      <c r="L1122" s="23">
        <f t="shared" si="206"/>
        <v>209769.29215999998</v>
      </c>
      <c r="M1122" s="1"/>
      <c r="N1122" s="1"/>
      <c r="O1122" s="1"/>
    </row>
    <row r="1123" spans="1:15" outlineLevel="3" x14ac:dyDescent="0.25">
      <c r="A1123" s="236" t="s">
        <v>320</v>
      </c>
      <c r="B1123" s="41" t="s">
        <v>343</v>
      </c>
      <c r="C1123" s="41" t="s">
        <v>405</v>
      </c>
      <c r="D1123" s="41" t="s">
        <v>321</v>
      </c>
      <c r="E1123" s="41"/>
      <c r="F1123" s="87">
        <v>178339.59216</v>
      </c>
      <c r="G1123" s="88">
        <f>G1124+G1136+G1149+G1153</f>
        <v>22931.3</v>
      </c>
      <c r="H1123" s="80">
        <f t="shared" si="198"/>
        <v>201270.89215999999</v>
      </c>
      <c r="I1123" s="88">
        <f>I1124+I1136+I1149+I1153</f>
        <v>0</v>
      </c>
      <c r="J1123" s="80">
        <f t="shared" si="196"/>
        <v>201270.89215999999</v>
      </c>
      <c r="K1123" s="88">
        <f>K1124+K1136+K1149+K1153</f>
        <v>8223.4</v>
      </c>
      <c r="L1123" s="23">
        <f t="shared" si="206"/>
        <v>209494.29215999998</v>
      </c>
      <c r="M1123" s="1"/>
      <c r="N1123" s="1"/>
      <c r="O1123" s="1"/>
    </row>
    <row r="1124" spans="1:15" outlineLevel="4" x14ac:dyDescent="0.25">
      <c r="A1124" s="233" t="s">
        <v>349</v>
      </c>
      <c r="B1124" s="36" t="s">
        <v>343</v>
      </c>
      <c r="C1124" s="36" t="s">
        <v>405</v>
      </c>
      <c r="D1124" s="36" t="s">
        <v>350</v>
      </c>
      <c r="E1124" s="36"/>
      <c r="F1124" s="79">
        <v>355</v>
      </c>
      <c r="G1124" s="23">
        <f>G1128+G1131+G1134+G1125</f>
        <v>3513.9</v>
      </c>
      <c r="H1124" s="80">
        <f t="shared" si="198"/>
        <v>3868.9</v>
      </c>
      <c r="I1124" s="23">
        <f>I1128+I1131+I1134+I1125</f>
        <v>0</v>
      </c>
      <c r="J1124" s="80">
        <f t="shared" si="196"/>
        <v>3868.9</v>
      </c>
      <c r="K1124" s="23">
        <f>K1128+K1131+K1134+K1125</f>
        <v>0</v>
      </c>
      <c r="L1124" s="23">
        <f t="shared" si="206"/>
        <v>3868.9</v>
      </c>
      <c r="M1124" s="1"/>
      <c r="N1124" s="1"/>
      <c r="O1124" s="1"/>
    </row>
    <row r="1125" spans="1:15" outlineLevel="4" x14ac:dyDescent="0.25">
      <c r="A1125" s="271" t="s">
        <v>601</v>
      </c>
      <c r="B1125" s="36" t="s">
        <v>343</v>
      </c>
      <c r="C1125" s="36" t="s">
        <v>405</v>
      </c>
      <c r="D1125" s="52" t="s">
        <v>600</v>
      </c>
      <c r="E1125" s="36"/>
      <c r="F1125" s="79">
        <v>255</v>
      </c>
      <c r="G1125" s="23">
        <f>G1126</f>
        <v>3513.9</v>
      </c>
      <c r="H1125" s="80">
        <f t="shared" si="198"/>
        <v>3768.9</v>
      </c>
      <c r="I1125" s="23">
        <f>I1126</f>
        <v>0</v>
      </c>
      <c r="J1125" s="80">
        <f t="shared" si="196"/>
        <v>3768.9</v>
      </c>
      <c r="K1125" s="23">
        <f>K1126</f>
        <v>0</v>
      </c>
      <c r="L1125" s="23">
        <f t="shared" si="206"/>
        <v>3768.9</v>
      </c>
      <c r="M1125" s="1"/>
      <c r="N1125" s="1"/>
      <c r="O1125" s="1"/>
    </row>
    <row r="1126" spans="1:15" ht="76.5" outlineLevel="4" x14ac:dyDescent="0.25">
      <c r="A1126" s="272" t="s">
        <v>597</v>
      </c>
      <c r="B1126" s="36" t="s">
        <v>343</v>
      </c>
      <c r="C1126" s="36" t="s">
        <v>405</v>
      </c>
      <c r="D1126" s="52" t="s">
        <v>599</v>
      </c>
      <c r="E1126" s="51"/>
      <c r="F1126" s="79">
        <v>0</v>
      </c>
      <c r="G1126" s="23">
        <f>G1127</f>
        <v>3513.9</v>
      </c>
      <c r="H1126" s="80">
        <f t="shared" si="198"/>
        <v>3513.9</v>
      </c>
      <c r="I1126" s="23">
        <f>I1127</f>
        <v>0</v>
      </c>
      <c r="J1126" s="80">
        <f t="shared" si="196"/>
        <v>3513.9</v>
      </c>
      <c r="K1126" s="23">
        <f>K1127</f>
        <v>0</v>
      </c>
      <c r="L1126" s="23">
        <f t="shared" si="206"/>
        <v>3513.9</v>
      </c>
      <c r="M1126" s="1"/>
      <c r="N1126" s="1"/>
      <c r="O1126" s="1"/>
    </row>
    <row r="1127" spans="1:15" outlineLevel="4" x14ac:dyDescent="0.25">
      <c r="A1127" s="273" t="s">
        <v>598</v>
      </c>
      <c r="B1127" s="37" t="s">
        <v>343</v>
      </c>
      <c r="C1127" s="37" t="s">
        <v>405</v>
      </c>
      <c r="D1127" s="56" t="s">
        <v>599</v>
      </c>
      <c r="E1127" s="76" t="s">
        <v>360</v>
      </c>
      <c r="F1127" s="79"/>
      <c r="G1127" s="25">
        <v>3513.9</v>
      </c>
      <c r="H1127" s="80">
        <f t="shared" si="198"/>
        <v>3513.9</v>
      </c>
      <c r="I1127" s="26"/>
      <c r="J1127" s="80">
        <f t="shared" si="196"/>
        <v>3513.9</v>
      </c>
      <c r="K1127" s="26"/>
      <c r="L1127" s="23">
        <f t="shared" si="206"/>
        <v>3513.9</v>
      </c>
      <c r="O1127" s="305">
        <f>L1127+N1127</f>
        <v>3513.9</v>
      </c>
    </row>
    <row r="1128" spans="1:15" ht="63.75" outlineLevel="6" x14ac:dyDescent="0.25">
      <c r="A1128" s="233" t="s">
        <v>406</v>
      </c>
      <c r="B1128" s="36" t="s">
        <v>343</v>
      </c>
      <c r="C1128" s="36" t="s">
        <v>405</v>
      </c>
      <c r="D1128" s="36" t="s">
        <v>407</v>
      </c>
      <c r="E1128" s="36"/>
      <c r="F1128" s="79">
        <v>100</v>
      </c>
      <c r="G1128" s="23">
        <f>G1129+G1130</f>
        <v>0</v>
      </c>
      <c r="H1128" s="80">
        <f t="shared" si="198"/>
        <v>100</v>
      </c>
      <c r="I1128" s="23">
        <f>I1129+I1130</f>
        <v>0</v>
      </c>
      <c r="J1128" s="80">
        <f t="shared" si="196"/>
        <v>100</v>
      </c>
      <c r="K1128" s="23">
        <f>K1129+K1130</f>
        <v>0</v>
      </c>
      <c r="L1128" s="23">
        <f t="shared" si="206"/>
        <v>100</v>
      </c>
      <c r="M1128" s="1"/>
      <c r="N1128" s="1"/>
      <c r="O1128" s="1"/>
    </row>
    <row r="1129" spans="1:15" outlineLevel="7" x14ac:dyDescent="0.25">
      <c r="A1129" s="216" t="s">
        <v>548</v>
      </c>
      <c r="B1129" s="37" t="s">
        <v>343</v>
      </c>
      <c r="C1129" s="37" t="s">
        <v>405</v>
      </c>
      <c r="D1129" s="37" t="s">
        <v>407</v>
      </c>
      <c r="E1129" s="37" t="s">
        <v>44</v>
      </c>
      <c r="F1129" s="79">
        <v>10</v>
      </c>
      <c r="G1129" s="26"/>
      <c r="H1129" s="80">
        <f t="shared" si="198"/>
        <v>10</v>
      </c>
      <c r="I1129" s="26"/>
      <c r="J1129" s="80">
        <f t="shared" si="196"/>
        <v>10</v>
      </c>
      <c r="K1129" s="26"/>
      <c r="L1129" s="23">
        <f t="shared" si="206"/>
        <v>10</v>
      </c>
      <c r="O1129" s="305">
        <f t="shared" ref="O1129:O1130" si="208">L1129+N1129</f>
        <v>10</v>
      </c>
    </row>
    <row r="1130" spans="1:15" outlineLevel="7" x14ac:dyDescent="0.25">
      <c r="A1130" s="234" t="s">
        <v>359</v>
      </c>
      <c r="B1130" s="37" t="s">
        <v>343</v>
      </c>
      <c r="C1130" s="37" t="s">
        <v>405</v>
      </c>
      <c r="D1130" s="37" t="s">
        <v>407</v>
      </c>
      <c r="E1130" s="37" t="s">
        <v>360</v>
      </c>
      <c r="F1130" s="79">
        <v>90</v>
      </c>
      <c r="G1130" s="26"/>
      <c r="H1130" s="80">
        <f t="shared" si="198"/>
        <v>90</v>
      </c>
      <c r="I1130" s="26"/>
      <c r="J1130" s="80">
        <f t="shared" ref="J1130:J1203" si="209">H1130+I1130</f>
        <v>90</v>
      </c>
      <c r="K1130" s="26"/>
      <c r="L1130" s="23">
        <f t="shared" si="206"/>
        <v>90</v>
      </c>
      <c r="O1130" s="305">
        <f t="shared" si="208"/>
        <v>90</v>
      </c>
    </row>
    <row r="1131" spans="1:15" ht="38.25" outlineLevel="6" x14ac:dyDescent="0.25">
      <c r="A1131" s="233" t="s">
        <v>408</v>
      </c>
      <c r="B1131" s="36" t="s">
        <v>343</v>
      </c>
      <c r="C1131" s="36" t="s">
        <v>405</v>
      </c>
      <c r="D1131" s="36" t="s">
        <v>409</v>
      </c>
      <c r="E1131" s="36"/>
      <c r="F1131" s="79">
        <v>155</v>
      </c>
      <c r="G1131" s="23">
        <f>G1132</f>
        <v>0</v>
      </c>
      <c r="H1131" s="80">
        <f t="shared" si="198"/>
        <v>155</v>
      </c>
      <c r="I1131" s="23">
        <f>I1132</f>
        <v>0</v>
      </c>
      <c r="J1131" s="80">
        <f t="shared" si="209"/>
        <v>155</v>
      </c>
      <c r="K1131" s="23">
        <f>K1132</f>
        <v>0</v>
      </c>
      <c r="L1131" s="23">
        <f t="shared" si="206"/>
        <v>155</v>
      </c>
      <c r="M1131" s="1"/>
      <c r="N1131" s="1"/>
      <c r="O1131" s="1"/>
    </row>
    <row r="1132" spans="1:15" outlineLevel="7" x14ac:dyDescent="0.25">
      <c r="A1132" s="234" t="s">
        <v>359</v>
      </c>
      <c r="B1132" s="37" t="s">
        <v>343</v>
      </c>
      <c r="C1132" s="37" t="s">
        <v>405</v>
      </c>
      <c r="D1132" s="37" t="s">
        <v>409</v>
      </c>
      <c r="E1132" s="37" t="s">
        <v>360</v>
      </c>
      <c r="F1132" s="79">
        <v>155</v>
      </c>
      <c r="G1132" s="26"/>
      <c r="H1132" s="80">
        <f t="shared" si="198"/>
        <v>155</v>
      </c>
      <c r="I1132" s="26"/>
      <c r="J1132" s="80">
        <f t="shared" si="209"/>
        <v>155</v>
      </c>
      <c r="K1132" s="26"/>
      <c r="L1132" s="23">
        <f t="shared" si="206"/>
        <v>155</v>
      </c>
      <c r="O1132" s="305">
        <f>L1132+N1132</f>
        <v>155</v>
      </c>
    </row>
    <row r="1133" spans="1:15" ht="25.5" outlineLevel="7" x14ac:dyDescent="0.25">
      <c r="A1133" s="222" t="s">
        <v>728</v>
      </c>
      <c r="B1133" s="38" t="s">
        <v>343</v>
      </c>
      <c r="C1133" s="36" t="s">
        <v>405</v>
      </c>
      <c r="D1133" s="52" t="s">
        <v>729</v>
      </c>
      <c r="E1133" s="37"/>
      <c r="F1133" s="79">
        <v>100</v>
      </c>
      <c r="G1133" s="23">
        <f>G1134</f>
        <v>0</v>
      </c>
      <c r="H1133" s="80">
        <f t="shared" si="198"/>
        <v>100</v>
      </c>
      <c r="I1133" s="23">
        <f>I1134</f>
        <v>0</v>
      </c>
      <c r="J1133" s="80">
        <f t="shared" si="209"/>
        <v>100</v>
      </c>
      <c r="K1133" s="23">
        <f>K1134</f>
        <v>0</v>
      </c>
      <c r="L1133" s="23">
        <f t="shared" si="206"/>
        <v>100</v>
      </c>
      <c r="M1133" s="1"/>
      <c r="N1133" s="1"/>
      <c r="O1133" s="1"/>
    </row>
    <row r="1134" spans="1:15" ht="38.25" outlineLevel="6" x14ac:dyDescent="0.25">
      <c r="A1134" s="233" t="s">
        <v>410</v>
      </c>
      <c r="B1134" s="36" t="s">
        <v>343</v>
      </c>
      <c r="C1134" s="36" t="s">
        <v>405</v>
      </c>
      <c r="D1134" s="36" t="s">
        <v>411</v>
      </c>
      <c r="E1134" s="36"/>
      <c r="F1134" s="79">
        <v>100</v>
      </c>
      <c r="G1134" s="23">
        <f>G1135</f>
        <v>0</v>
      </c>
      <c r="H1134" s="80">
        <f t="shared" si="198"/>
        <v>100</v>
      </c>
      <c r="I1134" s="23">
        <f>I1135</f>
        <v>0</v>
      </c>
      <c r="J1134" s="80">
        <f t="shared" si="209"/>
        <v>100</v>
      </c>
      <c r="K1134" s="23">
        <f>K1135</f>
        <v>0</v>
      </c>
      <c r="L1134" s="23">
        <f t="shared" si="206"/>
        <v>100</v>
      </c>
      <c r="M1134" s="1"/>
      <c r="N1134" s="1"/>
      <c r="O1134" s="1"/>
    </row>
    <row r="1135" spans="1:15" outlineLevel="7" x14ac:dyDescent="0.25">
      <c r="A1135" s="216" t="s">
        <v>548</v>
      </c>
      <c r="B1135" s="37" t="s">
        <v>343</v>
      </c>
      <c r="C1135" s="37" t="s">
        <v>405</v>
      </c>
      <c r="D1135" s="37" t="s">
        <v>411</v>
      </c>
      <c r="E1135" s="37" t="s">
        <v>44</v>
      </c>
      <c r="F1135" s="79">
        <v>100</v>
      </c>
      <c r="G1135" s="26"/>
      <c r="H1135" s="80">
        <f t="shared" si="198"/>
        <v>100</v>
      </c>
      <c r="I1135" s="26"/>
      <c r="J1135" s="80">
        <f t="shared" si="209"/>
        <v>100</v>
      </c>
      <c r="K1135" s="26"/>
      <c r="L1135" s="23">
        <f t="shared" si="206"/>
        <v>100</v>
      </c>
      <c r="O1135" s="305">
        <f>L1135+N1135</f>
        <v>100</v>
      </c>
    </row>
    <row r="1136" spans="1:15" ht="25.5" outlineLevel="4" x14ac:dyDescent="0.25">
      <c r="A1136" s="233" t="s">
        <v>390</v>
      </c>
      <c r="B1136" s="36" t="s">
        <v>343</v>
      </c>
      <c r="C1136" s="36" t="s">
        <v>405</v>
      </c>
      <c r="D1136" s="36" t="s">
        <v>391</v>
      </c>
      <c r="E1136" s="36"/>
      <c r="F1136" s="79">
        <v>700</v>
      </c>
      <c r="G1136" s="23">
        <f>G1137+G1143</f>
        <v>9691</v>
      </c>
      <c r="H1136" s="80">
        <f t="shared" si="198"/>
        <v>10391</v>
      </c>
      <c r="I1136" s="23">
        <f>I1137+I1143</f>
        <v>0</v>
      </c>
      <c r="J1136" s="80">
        <f t="shared" si="209"/>
        <v>10391</v>
      </c>
      <c r="K1136" s="23">
        <f>K1137+K1143</f>
        <v>2387.9</v>
      </c>
      <c r="L1136" s="23">
        <f t="shared" si="206"/>
        <v>12778.9</v>
      </c>
      <c r="M1136" s="1"/>
      <c r="N1136" s="1"/>
      <c r="O1136" s="1"/>
    </row>
    <row r="1137" spans="1:15" outlineLevel="4" x14ac:dyDescent="0.25">
      <c r="A1137" s="227" t="s">
        <v>726</v>
      </c>
      <c r="B1137" s="114" t="s">
        <v>343</v>
      </c>
      <c r="C1137" s="39" t="s">
        <v>405</v>
      </c>
      <c r="D1137" s="55" t="s">
        <v>727</v>
      </c>
      <c r="E1137" s="39"/>
      <c r="F1137" s="84">
        <v>700</v>
      </c>
      <c r="G1137" s="85">
        <f>G1140</f>
        <v>0</v>
      </c>
      <c r="H1137" s="120">
        <f t="shared" si="198"/>
        <v>700</v>
      </c>
      <c r="I1137" s="85">
        <f>I1140</f>
        <v>0</v>
      </c>
      <c r="J1137" s="120">
        <f t="shared" si="209"/>
        <v>700</v>
      </c>
      <c r="K1137" s="85">
        <f>K1140+K1138</f>
        <v>632.6</v>
      </c>
      <c r="L1137" s="23">
        <f t="shared" si="206"/>
        <v>1332.6</v>
      </c>
      <c r="M1137" s="1"/>
      <c r="N1137" s="1"/>
      <c r="O1137" s="1"/>
    </row>
    <row r="1138" spans="1:15" ht="25.5" outlineLevel="4" x14ac:dyDescent="0.25">
      <c r="A1138" s="222" t="s">
        <v>1140</v>
      </c>
      <c r="B1138" s="36" t="s">
        <v>343</v>
      </c>
      <c r="C1138" s="36" t="s">
        <v>405</v>
      </c>
      <c r="D1138" s="67" t="s">
        <v>1139</v>
      </c>
      <c r="E1138" s="53"/>
      <c r="F1138" s="86"/>
      <c r="G1138" s="23"/>
      <c r="H1138" s="80"/>
      <c r="I1138" s="23"/>
      <c r="J1138" s="80"/>
      <c r="K1138" s="23">
        <f>K1139</f>
        <v>632.6</v>
      </c>
      <c r="L1138" s="23">
        <f t="shared" si="206"/>
        <v>632.6</v>
      </c>
      <c r="M1138" s="1"/>
      <c r="N1138" s="1"/>
      <c r="O1138" s="1"/>
    </row>
    <row r="1139" spans="1:15" outlineLevel="4" x14ac:dyDescent="0.25">
      <c r="A1139" s="234" t="s">
        <v>359</v>
      </c>
      <c r="B1139" s="37" t="s">
        <v>343</v>
      </c>
      <c r="C1139" s="37" t="s">
        <v>405</v>
      </c>
      <c r="D1139" s="68" t="s">
        <v>1139</v>
      </c>
      <c r="E1139" s="37" t="s">
        <v>360</v>
      </c>
      <c r="F1139" s="86"/>
      <c r="G1139" s="23"/>
      <c r="H1139" s="80"/>
      <c r="I1139" s="23"/>
      <c r="J1139" s="80"/>
      <c r="K1139" s="26">
        <v>632.6</v>
      </c>
      <c r="L1139" s="23">
        <f t="shared" si="206"/>
        <v>632.6</v>
      </c>
      <c r="M1139" s="1"/>
      <c r="N1139" s="1">
        <v>632.6</v>
      </c>
      <c r="O1139" s="305">
        <f>L1139+N1139</f>
        <v>1265.2</v>
      </c>
    </row>
    <row r="1140" spans="1:15" ht="38.25" outlineLevel="6" x14ac:dyDescent="0.25">
      <c r="A1140" s="236" t="s">
        <v>412</v>
      </c>
      <c r="B1140" s="41" t="s">
        <v>343</v>
      </c>
      <c r="C1140" s="41" t="s">
        <v>405</v>
      </c>
      <c r="D1140" s="41" t="s">
        <v>413</v>
      </c>
      <c r="E1140" s="41"/>
      <c r="F1140" s="87">
        <v>700</v>
      </c>
      <c r="G1140" s="88">
        <f>G1141+G1142</f>
        <v>0</v>
      </c>
      <c r="H1140" s="98">
        <f t="shared" si="198"/>
        <v>700</v>
      </c>
      <c r="I1140" s="88">
        <f>I1141+I1142</f>
        <v>0</v>
      </c>
      <c r="J1140" s="98">
        <f t="shared" si="209"/>
        <v>700</v>
      </c>
      <c r="K1140" s="88">
        <f>K1141+K1142</f>
        <v>0</v>
      </c>
      <c r="L1140" s="23">
        <f t="shared" si="206"/>
        <v>700</v>
      </c>
      <c r="M1140" s="1"/>
      <c r="N1140" s="1"/>
      <c r="O1140" s="1"/>
    </row>
    <row r="1141" spans="1:15" outlineLevel="7" x14ac:dyDescent="0.25">
      <c r="A1141" s="216" t="s">
        <v>548</v>
      </c>
      <c r="B1141" s="37" t="s">
        <v>343</v>
      </c>
      <c r="C1141" s="37" t="s">
        <v>405</v>
      </c>
      <c r="D1141" s="37" t="s">
        <v>413</v>
      </c>
      <c r="E1141" s="37" t="s">
        <v>44</v>
      </c>
      <c r="F1141" s="79">
        <v>35</v>
      </c>
      <c r="G1141" s="26"/>
      <c r="H1141" s="80">
        <f t="shared" si="198"/>
        <v>35</v>
      </c>
      <c r="I1141" s="26"/>
      <c r="J1141" s="80">
        <f t="shared" si="209"/>
        <v>35</v>
      </c>
      <c r="K1141" s="26"/>
      <c r="L1141" s="23">
        <f t="shared" si="206"/>
        <v>35</v>
      </c>
      <c r="O1141" s="305">
        <f t="shared" ref="O1141:O1142" si="210">L1141+N1141</f>
        <v>35</v>
      </c>
    </row>
    <row r="1142" spans="1:15" outlineLevel="7" x14ac:dyDescent="0.25">
      <c r="A1142" s="234" t="s">
        <v>359</v>
      </c>
      <c r="B1142" s="37" t="s">
        <v>343</v>
      </c>
      <c r="C1142" s="37" t="s">
        <v>405</v>
      </c>
      <c r="D1142" s="37" t="s">
        <v>413</v>
      </c>
      <c r="E1142" s="37" t="s">
        <v>360</v>
      </c>
      <c r="F1142" s="79">
        <v>665</v>
      </c>
      <c r="G1142" s="26"/>
      <c r="H1142" s="80">
        <f t="shared" si="198"/>
        <v>665</v>
      </c>
      <c r="I1142" s="26"/>
      <c r="J1142" s="80">
        <f t="shared" si="209"/>
        <v>665</v>
      </c>
      <c r="K1142" s="26"/>
      <c r="L1142" s="23">
        <f t="shared" si="206"/>
        <v>665</v>
      </c>
      <c r="O1142" s="305">
        <f t="shared" si="210"/>
        <v>665</v>
      </c>
    </row>
    <row r="1143" spans="1:15" outlineLevel="7" x14ac:dyDescent="0.25">
      <c r="A1143" s="223" t="s">
        <v>591</v>
      </c>
      <c r="B1143" s="52" t="s">
        <v>343</v>
      </c>
      <c r="C1143" s="36" t="s">
        <v>405</v>
      </c>
      <c r="D1143" s="52" t="s">
        <v>595</v>
      </c>
      <c r="E1143" s="37"/>
      <c r="F1143" s="79">
        <v>0</v>
      </c>
      <c r="G1143" s="23">
        <f>G1144+G1147</f>
        <v>9691</v>
      </c>
      <c r="H1143" s="80">
        <f t="shared" si="198"/>
        <v>9691</v>
      </c>
      <c r="I1143" s="23">
        <f>I1144+I1147</f>
        <v>0</v>
      </c>
      <c r="J1143" s="80">
        <f t="shared" si="209"/>
        <v>9691</v>
      </c>
      <c r="K1143" s="23">
        <f>K1144+K1147</f>
        <v>1755.3</v>
      </c>
      <c r="L1143" s="23">
        <f t="shared" si="206"/>
        <v>11446.3</v>
      </c>
      <c r="M1143" s="1"/>
      <c r="N1143" s="1"/>
      <c r="O1143" s="1"/>
    </row>
    <row r="1144" spans="1:15" ht="38.25" outlineLevel="7" x14ac:dyDescent="0.25">
      <c r="A1144" s="223" t="s">
        <v>592</v>
      </c>
      <c r="B1144" s="52" t="s">
        <v>343</v>
      </c>
      <c r="C1144" s="36" t="s">
        <v>405</v>
      </c>
      <c r="D1144" s="52" t="s">
        <v>594</v>
      </c>
      <c r="E1144" s="52" t="s">
        <v>550</v>
      </c>
      <c r="F1144" s="79">
        <v>0</v>
      </c>
      <c r="G1144" s="23">
        <f>G1145+G1146</f>
        <v>9594.1</v>
      </c>
      <c r="H1144" s="80">
        <f t="shared" si="198"/>
        <v>9594.1</v>
      </c>
      <c r="I1144" s="23">
        <f>I1145+I1146</f>
        <v>0</v>
      </c>
      <c r="J1144" s="80">
        <f t="shared" si="209"/>
        <v>9594.1</v>
      </c>
      <c r="K1144" s="23">
        <f>K1145+K1146</f>
        <v>0</v>
      </c>
      <c r="L1144" s="23">
        <f t="shared" si="206"/>
        <v>9594.1</v>
      </c>
      <c r="M1144" s="1"/>
      <c r="N1144" s="1"/>
      <c r="O1144" s="1"/>
    </row>
    <row r="1145" spans="1:15" ht="25.5" outlineLevel="7" x14ac:dyDescent="0.25">
      <c r="A1145" s="274" t="s">
        <v>593</v>
      </c>
      <c r="B1145" s="54" t="s">
        <v>343</v>
      </c>
      <c r="C1145" s="37" t="s">
        <v>405</v>
      </c>
      <c r="D1145" s="54" t="s">
        <v>594</v>
      </c>
      <c r="E1145" s="54" t="s">
        <v>269</v>
      </c>
      <c r="F1145" s="84"/>
      <c r="G1145" s="93">
        <v>1494.1</v>
      </c>
      <c r="H1145" s="80">
        <f t="shared" si="198"/>
        <v>1494.1</v>
      </c>
      <c r="I1145" s="94"/>
      <c r="J1145" s="80">
        <f t="shared" si="209"/>
        <v>1494.1</v>
      </c>
      <c r="K1145" s="94"/>
      <c r="L1145" s="23">
        <f t="shared" si="206"/>
        <v>1494.1</v>
      </c>
      <c r="O1145" s="305">
        <f t="shared" ref="O1145:O1146" si="211">L1145+N1145</f>
        <v>1494.1</v>
      </c>
    </row>
    <row r="1146" spans="1:15" outlineLevel="7" x14ac:dyDescent="0.25">
      <c r="A1146" s="235" t="s">
        <v>359</v>
      </c>
      <c r="B1146" s="54" t="s">
        <v>343</v>
      </c>
      <c r="C1146" s="37" t="s">
        <v>405</v>
      </c>
      <c r="D1146" s="54" t="s">
        <v>594</v>
      </c>
      <c r="E1146" s="54" t="s">
        <v>360</v>
      </c>
      <c r="F1146" s="97"/>
      <c r="G1146" s="93">
        <f>6500+1600</f>
        <v>8100</v>
      </c>
      <c r="H1146" s="80">
        <f t="shared" si="198"/>
        <v>8100</v>
      </c>
      <c r="I1146" s="94"/>
      <c r="J1146" s="80">
        <f t="shared" si="209"/>
        <v>8100</v>
      </c>
      <c r="K1146" s="94"/>
      <c r="L1146" s="23">
        <f t="shared" si="206"/>
        <v>8100</v>
      </c>
      <c r="O1146" s="305">
        <f t="shared" si="211"/>
        <v>8100</v>
      </c>
    </row>
    <row r="1147" spans="1:15" ht="38.25" outlineLevel="7" x14ac:dyDescent="0.25">
      <c r="A1147" s="275" t="s">
        <v>776</v>
      </c>
      <c r="B1147" s="55" t="s">
        <v>343</v>
      </c>
      <c r="C1147" s="36" t="s">
        <v>405</v>
      </c>
      <c r="D1147" s="52" t="s">
        <v>626</v>
      </c>
      <c r="E1147" s="52"/>
      <c r="F1147" s="86">
        <v>0</v>
      </c>
      <c r="G1147" s="23">
        <f>G1148</f>
        <v>96.9</v>
      </c>
      <c r="H1147" s="80">
        <f t="shared" ref="H1147:H1218" si="212">F1147+G1147</f>
        <v>96.9</v>
      </c>
      <c r="I1147" s="23">
        <f>I1148</f>
        <v>0</v>
      </c>
      <c r="J1147" s="80">
        <f t="shared" si="209"/>
        <v>96.9</v>
      </c>
      <c r="K1147" s="23">
        <f>K1148</f>
        <v>1755.3</v>
      </c>
      <c r="L1147" s="23">
        <f t="shared" si="206"/>
        <v>1852.2</v>
      </c>
      <c r="M1147" s="1"/>
      <c r="N1147" s="1"/>
      <c r="O1147" s="1"/>
    </row>
    <row r="1148" spans="1:15" outlineLevel="7" x14ac:dyDescent="0.25">
      <c r="A1148" s="260" t="s">
        <v>359</v>
      </c>
      <c r="B1148" s="56" t="s">
        <v>343</v>
      </c>
      <c r="C1148" s="37" t="s">
        <v>405</v>
      </c>
      <c r="D1148" s="56" t="s">
        <v>626</v>
      </c>
      <c r="E1148" s="56" t="s">
        <v>360</v>
      </c>
      <c r="F1148" s="86"/>
      <c r="G1148" s="82">
        <f>77.8+19.1</f>
        <v>96.9</v>
      </c>
      <c r="H1148" s="80">
        <f t="shared" si="212"/>
        <v>96.9</v>
      </c>
      <c r="I1148" s="26"/>
      <c r="J1148" s="104">
        <f t="shared" si="209"/>
        <v>96.9</v>
      </c>
      <c r="K1148" s="26">
        <v>1755.3</v>
      </c>
      <c r="L1148" s="23">
        <f t="shared" si="206"/>
        <v>1852.2</v>
      </c>
      <c r="N1148" s="20">
        <v>1755.3</v>
      </c>
      <c r="O1148" s="305">
        <f>L1148+N1148</f>
        <v>3607.5</v>
      </c>
    </row>
    <row r="1149" spans="1:15" ht="25.5" outlineLevel="4" x14ac:dyDescent="0.25">
      <c r="A1149" s="233" t="s">
        <v>354</v>
      </c>
      <c r="B1149" s="36" t="s">
        <v>343</v>
      </c>
      <c r="C1149" s="36" t="s">
        <v>405</v>
      </c>
      <c r="D1149" s="36" t="s">
        <v>355</v>
      </c>
      <c r="E1149" s="36"/>
      <c r="F1149" s="79">
        <v>2500</v>
      </c>
      <c r="G1149" s="23">
        <f>G1150</f>
        <v>0</v>
      </c>
      <c r="H1149" s="80">
        <f t="shared" si="212"/>
        <v>2500</v>
      </c>
      <c r="I1149" s="23">
        <f>I1150</f>
        <v>0</v>
      </c>
      <c r="J1149" s="80">
        <f t="shared" si="209"/>
        <v>2500</v>
      </c>
      <c r="K1149" s="23">
        <f>K1150</f>
        <v>0</v>
      </c>
      <c r="L1149" s="23">
        <f t="shared" si="206"/>
        <v>2500</v>
      </c>
      <c r="M1149" s="1"/>
      <c r="N1149" s="1"/>
      <c r="O1149" s="1"/>
    </row>
    <row r="1150" spans="1:15" outlineLevel="4" x14ac:dyDescent="0.25">
      <c r="A1150" s="222" t="s">
        <v>718</v>
      </c>
      <c r="B1150" s="38" t="s">
        <v>343</v>
      </c>
      <c r="C1150" s="36" t="s">
        <v>405</v>
      </c>
      <c r="D1150" s="52" t="s">
        <v>719</v>
      </c>
      <c r="E1150" s="36"/>
      <c r="F1150" s="79">
        <v>2500</v>
      </c>
      <c r="G1150" s="23">
        <f>G1151</f>
        <v>0</v>
      </c>
      <c r="H1150" s="80">
        <f t="shared" si="212"/>
        <v>2500</v>
      </c>
      <c r="I1150" s="23">
        <f>I1151</f>
        <v>0</v>
      </c>
      <c r="J1150" s="80">
        <f t="shared" si="209"/>
        <v>2500</v>
      </c>
      <c r="K1150" s="23">
        <f>K1151</f>
        <v>0</v>
      </c>
      <c r="L1150" s="23">
        <f t="shared" si="206"/>
        <v>2500</v>
      </c>
      <c r="M1150" s="1"/>
      <c r="N1150" s="1"/>
      <c r="O1150" s="1"/>
    </row>
    <row r="1151" spans="1:15" ht="25.5" outlineLevel="6" x14ac:dyDescent="0.25">
      <c r="A1151" s="233" t="s">
        <v>414</v>
      </c>
      <c r="B1151" s="36" t="s">
        <v>343</v>
      </c>
      <c r="C1151" s="36" t="s">
        <v>405</v>
      </c>
      <c r="D1151" s="36" t="s">
        <v>415</v>
      </c>
      <c r="E1151" s="36"/>
      <c r="F1151" s="79">
        <v>2500</v>
      </c>
      <c r="G1151" s="23">
        <f>G1152</f>
        <v>0</v>
      </c>
      <c r="H1151" s="80">
        <f t="shared" si="212"/>
        <v>2500</v>
      </c>
      <c r="I1151" s="23">
        <f>I1152</f>
        <v>0</v>
      </c>
      <c r="J1151" s="80">
        <f t="shared" si="209"/>
        <v>2500</v>
      </c>
      <c r="K1151" s="23">
        <f>K1152</f>
        <v>0</v>
      </c>
      <c r="L1151" s="23">
        <f t="shared" si="206"/>
        <v>2500</v>
      </c>
      <c r="M1151" s="1"/>
      <c r="N1151" s="1"/>
      <c r="O1151" s="1"/>
    </row>
    <row r="1152" spans="1:15" ht="38.25" outlineLevel="7" x14ac:dyDescent="0.25">
      <c r="A1152" s="234" t="s">
        <v>268</v>
      </c>
      <c r="B1152" s="37" t="s">
        <v>343</v>
      </c>
      <c r="C1152" s="37" t="s">
        <v>405</v>
      </c>
      <c r="D1152" s="37" t="s">
        <v>415</v>
      </c>
      <c r="E1152" s="37" t="s">
        <v>269</v>
      </c>
      <c r="F1152" s="79">
        <v>2500</v>
      </c>
      <c r="G1152" s="26"/>
      <c r="H1152" s="80">
        <f t="shared" si="212"/>
        <v>2500</v>
      </c>
      <c r="I1152" s="26"/>
      <c r="J1152" s="80">
        <f t="shared" si="209"/>
        <v>2500</v>
      </c>
      <c r="K1152" s="26"/>
      <c r="L1152" s="23">
        <f t="shared" si="206"/>
        <v>2500</v>
      </c>
      <c r="O1152" s="305">
        <f>L1152+N1152</f>
        <v>2500</v>
      </c>
    </row>
    <row r="1153" spans="1:15" ht="25.5" outlineLevel="4" x14ac:dyDescent="0.25">
      <c r="A1153" s="233" t="s">
        <v>322</v>
      </c>
      <c r="B1153" s="36" t="s">
        <v>343</v>
      </c>
      <c r="C1153" s="36" t="s">
        <v>405</v>
      </c>
      <c r="D1153" s="36" t="s">
        <v>323</v>
      </c>
      <c r="E1153" s="36"/>
      <c r="F1153" s="79">
        <v>174784.59216</v>
      </c>
      <c r="G1153" s="23">
        <f>G1154+G1168+G1175</f>
        <v>9726.4</v>
      </c>
      <c r="H1153" s="80">
        <f t="shared" si="212"/>
        <v>184510.99215999999</v>
      </c>
      <c r="I1153" s="23">
        <f>I1154+I1168+I1175</f>
        <v>0</v>
      </c>
      <c r="J1153" s="80">
        <f t="shared" si="209"/>
        <v>184510.99215999999</v>
      </c>
      <c r="K1153" s="23">
        <f>K1154+K1168+K1175</f>
        <v>5835.5</v>
      </c>
      <c r="L1153" s="23">
        <f t="shared" si="206"/>
        <v>190346.49215999999</v>
      </c>
      <c r="M1153" s="1"/>
      <c r="N1153" s="1"/>
      <c r="O1153" s="1"/>
    </row>
    <row r="1154" spans="1:15" ht="25.5" outlineLevel="4" x14ac:dyDescent="0.25">
      <c r="A1154" s="222" t="s">
        <v>720</v>
      </c>
      <c r="B1154" s="38" t="s">
        <v>343</v>
      </c>
      <c r="C1154" s="36" t="s">
        <v>405</v>
      </c>
      <c r="D1154" s="52" t="s">
        <v>721</v>
      </c>
      <c r="E1154" s="36"/>
      <c r="F1154" s="79">
        <v>8539.7999999999993</v>
      </c>
      <c r="G1154" s="23">
        <f>G1158+G1164+G1166</f>
        <v>0</v>
      </c>
      <c r="H1154" s="80">
        <f t="shared" si="212"/>
        <v>8539.7999999999993</v>
      </c>
      <c r="I1154" s="23">
        <f>I1158+I1164+I1166</f>
        <v>0</v>
      </c>
      <c r="J1154" s="80">
        <f t="shared" si="209"/>
        <v>8539.7999999999993</v>
      </c>
      <c r="K1154" s="23">
        <f>K1158+K1164+K1166+K1155</f>
        <v>2216.5</v>
      </c>
      <c r="L1154" s="23">
        <f t="shared" si="206"/>
        <v>10756.3</v>
      </c>
      <c r="M1154" s="1"/>
      <c r="N1154" s="1"/>
      <c r="O1154" s="1"/>
    </row>
    <row r="1155" spans="1:15" outlineLevel="4" x14ac:dyDescent="0.25">
      <c r="A1155" s="241" t="s">
        <v>773</v>
      </c>
      <c r="B1155" s="38" t="s">
        <v>343</v>
      </c>
      <c r="C1155" s="36" t="s">
        <v>405</v>
      </c>
      <c r="D1155" s="52" t="s">
        <v>835</v>
      </c>
      <c r="E1155" s="36"/>
      <c r="F1155" s="79"/>
      <c r="G1155" s="23"/>
      <c r="H1155" s="80"/>
      <c r="I1155" s="23"/>
      <c r="J1155" s="80"/>
      <c r="K1155" s="23">
        <f>K1156+K1157</f>
        <v>216.5</v>
      </c>
      <c r="L1155" s="23">
        <f t="shared" si="206"/>
        <v>216.5</v>
      </c>
      <c r="M1155" s="1"/>
      <c r="N1155" s="1"/>
      <c r="O1155" s="1"/>
    </row>
    <row r="1156" spans="1:15" ht="25.5" outlineLevel="4" x14ac:dyDescent="0.25">
      <c r="A1156" s="216" t="s">
        <v>10</v>
      </c>
      <c r="B1156" s="45" t="s">
        <v>343</v>
      </c>
      <c r="C1156" s="37" t="s">
        <v>405</v>
      </c>
      <c r="D1156" s="56" t="s">
        <v>835</v>
      </c>
      <c r="E1156" s="133">
        <v>121</v>
      </c>
      <c r="F1156" s="79"/>
      <c r="G1156" s="23"/>
      <c r="H1156" s="80"/>
      <c r="I1156" s="23"/>
      <c r="J1156" s="112"/>
      <c r="K1156" s="124">
        <v>166.3</v>
      </c>
      <c r="L1156" s="23">
        <f t="shared" ref="L1156:L1169" si="213">J1156+K1156</f>
        <v>166.3</v>
      </c>
      <c r="M1156" s="1"/>
      <c r="O1156" s="305">
        <f t="shared" ref="O1156:O1157" si="214">L1156+N1156</f>
        <v>166.3</v>
      </c>
    </row>
    <row r="1157" spans="1:15" ht="51" outlineLevel="4" x14ac:dyDescent="0.25">
      <c r="A1157" s="242" t="s">
        <v>825</v>
      </c>
      <c r="B1157" s="45" t="s">
        <v>343</v>
      </c>
      <c r="C1157" s="37" t="s">
        <v>405</v>
      </c>
      <c r="D1157" s="56" t="s">
        <v>835</v>
      </c>
      <c r="E1157" s="37">
        <v>129</v>
      </c>
      <c r="F1157" s="79"/>
      <c r="G1157" s="23"/>
      <c r="H1157" s="80"/>
      <c r="I1157" s="23"/>
      <c r="J1157" s="112"/>
      <c r="K1157" s="124">
        <v>50.2</v>
      </c>
      <c r="L1157" s="23">
        <f t="shared" si="213"/>
        <v>50.2</v>
      </c>
      <c r="M1157" s="1"/>
      <c r="O1157" s="305">
        <f t="shared" si="214"/>
        <v>50.2</v>
      </c>
    </row>
    <row r="1158" spans="1:15" outlineLevel="6" x14ac:dyDescent="0.25">
      <c r="A1158" s="233" t="s">
        <v>303</v>
      </c>
      <c r="B1158" s="41" t="s">
        <v>343</v>
      </c>
      <c r="C1158" s="36" t="s">
        <v>405</v>
      </c>
      <c r="D1158" s="36" t="s">
        <v>416</v>
      </c>
      <c r="E1158" s="36"/>
      <c r="F1158" s="79">
        <v>8271.7999999999993</v>
      </c>
      <c r="G1158" s="23">
        <f>G1159+G1160+G1161+G1162+G1163</f>
        <v>0</v>
      </c>
      <c r="H1158" s="80">
        <f t="shared" si="212"/>
        <v>8271.7999999999993</v>
      </c>
      <c r="I1158" s="23">
        <f>I1159+I1160+I1161+I1162+I1163</f>
        <v>0</v>
      </c>
      <c r="J1158" s="80">
        <f t="shared" si="209"/>
        <v>8271.7999999999993</v>
      </c>
      <c r="K1158" s="23">
        <f>K1159+K1160+K1161+K1162+K1163</f>
        <v>2000</v>
      </c>
      <c r="L1158" s="23">
        <f t="shared" si="213"/>
        <v>10271.799999999999</v>
      </c>
      <c r="M1158" s="1"/>
      <c r="N1158" s="1"/>
      <c r="O1158" s="1"/>
    </row>
    <row r="1159" spans="1:15" ht="25.5" outlineLevel="7" x14ac:dyDescent="0.25">
      <c r="A1159" s="234" t="s">
        <v>10</v>
      </c>
      <c r="B1159" s="37" t="s">
        <v>343</v>
      </c>
      <c r="C1159" s="37" t="s">
        <v>405</v>
      </c>
      <c r="D1159" s="37" t="s">
        <v>416</v>
      </c>
      <c r="E1159" s="37" t="s">
        <v>11</v>
      </c>
      <c r="F1159" s="79">
        <v>6121.1</v>
      </c>
      <c r="G1159" s="26"/>
      <c r="H1159" s="80">
        <f t="shared" si="212"/>
        <v>6121.1</v>
      </c>
      <c r="I1159" s="111">
        <v>65</v>
      </c>
      <c r="J1159" s="80">
        <f t="shared" si="209"/>
        <v>6186.1</v>
      </c>
      <c r="K1159" s="323">
        <v>1536</v>
      </c>
      <c r="L1159" s="23">
        <f t="shared" si="213"/>
        <v>7722.1</v>
      </c>
      <c r="M1159" s="20" t="s">
        <v>637</v>
      </c>
      <c r="O1159" s="305">
        <f t="shared" ref="O1159:O1163" si="215">L1159+N1159</f>
        <v>7722.1</v>
      </c>
    </row>
    <row r="1160" spans="1:15" ht="38.25" outlineLevel="7" x14ac:dyDescent="0.25">
      <c r="A1160" s="234" t="s">
        <v>40</v>
      </c>
      <c r="B1160" s="37" t="s">
        <v>343</v>
      </c>
      <c r="C1160" s="37" t="s">
        <v>405</v>
      </c>
      <c r="D1160" s="37" t="s">
        <v>416</v>
      </c>
      <c r="E1160" s="37" t="s">
        <v>41</v>
      </c>
      <c r="F1160" s="79">
        <v>2.1</v>
      </c>
      <c r="G1160" s="26"/>
      <c r="H1160" s="80">
        <f t="shared" si="212"/>
        <v>2.1</v>
      </c>
      <c r="I1160" s="26"/>
      <c r="J1160" s="80">
        <f t="shared" si="209"/>
        <v>2.1</v>
      </c>
      <c r="K1160" s="26"/>
      <c r="L1160" s="23">
        <f t="shared" si="213"/>
        <v>2.1</v>
      </c>
      <c r="O1160" s="305">
        <f t="shared" si="215"/>
        <v>2.1</v>
      </c>
    </row>
    <row r="1161" spans="1:15" ht="51" outlineLevel="7" x14ac:dyDescent="0.25">
      <c r="A1161" s="234" t="s">
        <v>12</v>
      </c>
      <c r="B1161" s="37" t="s">
        <v>343</v>
      </c>
      <c r="C1161" s="37" t="s">
        <v>405</v>
      </c>
      <c r="D1161" s="37" t="s">
        <v>416</v>
      </c>
      <c r="E1161" s="37" t="s">
        <v>13</v>
      </c>
      <c r="F1161" s="79">
        <v>1848.6</v>
      </c>
      <c r="G1161" s="26"/>
      <c r="H1161" s="80">
        <f t="shared" si="212"/>
        <v>1848.6</v>
      </c>
      <c r="I1161" s="111">
        <v>-65</v>
      </c>
      <c r="J1161" s="80">
        <f t="shared" si="209"/>
        <v>1783.6</v>
      </c>
      <c r="K1161" s="323">
        <v>464</v>
      </c>
      <c r="L1161" s="23">
        <f t="shared" si="213"/>
        <v>2247.6</v>
      </c>
      <c r="M1161" s="20" t="s">
        <v>637</v>
      </c>
      <c r="O1161" s="305">
        <f t="shared" si="215"/>
        <v>2247.6</v>
      </c>
    </row>
    <row r="1162" spans="1:15" ht="25.5" outlineLevel="7" x14ac:dyDescent="0.25">
      <c r="A1162" s="234" t="s">
        <v>42</v>
      </c>
      <c r="B1162" s="37" t="s">
        <v>343</v>
      </c>
      <c r="C1162" s="37" t="s">
        <v>405</v>
      </c>
      <c r="D1162" s="37" t="s">
        <v>416</v>
      </c>
      <c r="E1162" s="37" t="s">
        <v>43</v>
      </c>
      <c r="F1162" s="79">
        <v>150</v>
      </c>
      <c r="G1162" s="26"/>
      <c r="H1162" s="80">
        <f t="shared" si="212"/>
        <v>150</v>
      </c>
      <c r="I1162" s="111">
        <v>-20.399999999999999</v>
      </c>
      <c r="J1162" s="80">
        <f t="shared" si="209"/>
        <v>129.6</v>
      </c>
      <c r="K1162" s="26">
        <v>-36</v>
      </c>
      <c r="L1162" s="23">
        <f t="shared" si="213"/>
        <v>93.6</v>
      </c>
      <c r="N1162" s="20">
        <v>-36</v>
      </c>
      <c r="O1162" s="305">
        <f t="shared" si="215"/>
        <v>57.599999999999994</v>
      </c>
    </row>
    <row r="1163" spans="1:15" outlineLevel="7" x14ac:dyDescent="0.25">
      <c r="A1163" s="216" t="s">
        <v>548</v>
      </c>
      <c r="B1163" s="37" t="s">
        <v>343</v>
      </c>
      <c r="C1163" s="37" t="s">
        <v>405</v>
      </c>
      <c r="D1163" s="37" t="s">
        <v>416</v>
      </c>
      <c r="E1163" s="37" t="s">
        <v>44</v>
      </c>
      <c r="F1163" s="79">
        <v>150</v>
      </c>
      <c r="G1163" s="26"/>
      <c r="H1163" s="80">
        <f t="shared" si="212"/>
        <v>150</v>
      </c>
      <c r="I1163" s="111">
        <v>20.399999999999999</v>
      </c>
      <c r="J1163" s="80">
        <f t="shared" si="209"/>
        <v>170.4</v>
      </c>
      <c r="K1163" s="26">
        <v>36</v>
      </c>
      <c r="L1163" s="23">
        <f t="shared" si="213"/>
        <v>206.4</v>
      </c>
      <c r="N1163" s="20">
        <v>36</v>
      </c>
      <c r="O1163" s="305">
        <f t="shared" si="215"/>
        <v>242.4</v>
      </c>
    </row>
    <row r="1164" spans="1:15" ht="25.5" outlineLevel="6" x14ac:dyDescent="0.25">
      <c r="A1164" s="233" t="s">
        <v>57</v>
      </c>
      <c r="B1164" s="36" t="s">
        <v>343</v>
      </c>
      <c r="C1164" s="36" t="s">
        <v>405</v>
      </c>
      <c r="D1164" s="36" t="s">
        <v>358</v>
      </c>
      <c r="E1164" s="36"/>
      <c r="F1164" s="79">
        <v>98</v>
      </c>
      <c r="G1164" s="23">
        <f>G1165</f>
        <v>0</v>
      </c>
      <c r="H1164" s="80">
        <f t="shared" si="212"/>
        <v>98</v>
      </c>
      <c r="I1164" s="23">
        <f>I1165</f>
        <v>0</v>
      </c>
      <c r="J1164" s="80">
        <f t="shared" si="209"/>
        <v>98</v>
      </c>
      <c r="K1164" s="23">
        <f>K1165</f>
        <v>0</v>
      </c>
      <c r="L1164" s="23">
        <f t="shared" si="213"/>
        <v>98</v>
      </c>
      <c r="M1164" s="1"/>
      <c r="N1164" s="1"/>
      <c r="O1164" s="1"/>
    </row>
    <row r="1165" spans="1:15" outlineLevel="7" x14ac:dyDescent="0.25">
      <c r="A1165" s="234" t="s">
        <v>359</v>
      </c>
      <c r="B1165" s="37" t="s">
        <v>343</v>
      </c>
      <c r="C1165" s="37" t="s">
        <v>405</v>
      </c>
      <c r="D1165" s="37" t="s">
        <v>358</v>
      </c>
      <c r="E1165" s="37" t="s">
        <v>360</v>
      </c>
      <c r="F1165" s="79">
        <v>98</v>
      </c>
      <c r="G1165" s="26"/>
      <c r="H1165" s="80">
        <f t="shared" si="212"/>
        <v>98</v>
      </c>
      <c r="I1165" s="26"/>
      <c r="J1165" s="80">
        <f t="shared" si="209"/>
        <v>98</v>
      </c>
      <c r="K1165" s="26"/>
      <c r="L1165" s="23">
        <f t="shared" si="213"/>
        <v>98</v>
      </c>
      <c r="O1165" s="305">
        <f>L1165+N1165</f>
        <v>98</v>
      </c>
    </row>
    <row r="1166" spans="1:15" outlineLevel="6" x14ac:dyDescent="0.25">
      <c r="A1166" s="233" t="s">
        <v>61</v>
      </c>
      <c r="B1166" s="36" t="s">
        <v>343</v>
      </c>
      <c r="C1166" s="36" t="s">
        <v>405</v>
      </c>
      <c r="D1166" s="36" t="s">
        <v>361</v>
      </c>
      <c r="E1166" s="36"/>
      <c r="F1166" s="79">
        <v>170</v>
      </c>
      <c r="G1166" s="23">
        <f>G1167</f>
        <v>0</v>
      </c>
      <c r="H1166" s="80">
        <f t="shared" si="212"/>
        <v>170</v>
      </c>
      <c r="I1166" s="23">
        <f>I1167</f>
        <v>0</v>
      </c>
      <c r="J1166" s="80">
        <f t="shared" si="209"/>
        <v>170</v>
      </c>
      <c r="K1166" s="23">
        <f>K1167</f>
        <v>0</v>
      </c>
      <c r="L1166" s="23">
        <f t="shared" si="213"/>
        <v>170</v>
      </c>
      <c r="M1166" s="1"/>
      <c r="N1166" s="1"/>
      <c r="O1166" s="1"/>
    </row>
    <row r="1167" spans="1:15" outlineLevel="7" x14ac:dyDescent="0.25">
      <c r="A1167" s="234" t="s">
        <v>359</v>
      </c>
      <c r="B1167" s="37" t="s">
        <v>343</v>
      </c>
      <c r="C1167" s="37" t="s">
        <v>405</v>
      </c>
      <c r="D1167" s="37" t="s">
        <v>361</v>
      </c>
      <c r="E1167" s="37" t="s">
        <v>360</v>
      </c>
      <c r="F1167" s="79">
        <v>170</v>
      </c>
      <c r="G1167" s="26"/>
      <c r="H1167" s="80">
        <f t="shared" si="212"/>
        <v>170</v>
      </c>
      <c r="I1167" s="26"/>
      <c r="J1167" s="80">
        <f t="shared" si="209"/>
        <v>170</v>
      </c>
      <c r="K1167" s="26"/>
      <c r="L1167" s="23">
        <f t="shared" si="213"/>
        <v>170</v>
      </c>
      <c r="O1167" s="305">
        <f>L1167+N1167</f>
        <v>170</v>
      </c>
    </row>
    <row r="1168" spans="1:15" ht="25.5" outlineLevel="7" x14ac:dyDescent="0.25">
      <c r="A1168" s="222" t="s">
        <v>714</v>
      </c>
      <c r="B1168" s="38" t="s">
        <v>343</v>
      </c>
      <c r="C1168" s="36" t="s">
        <v>405</v>
      </c>
      <c r="D1168" s="52" t="s">
        <v>715</v>
      </c>
      <c r="E1168" s="37"/>
      <c r="F1168" s="79">
        <v>51211.6</v>
      </c>
      <c r="G1168" s="23">
        <f>G1173</f>
        <v>0</v>
      </c>
      <c r="H1168" s="80">
        <f t="shared" si="212"/>
        <v>51211.6</v>
      </c>
      <c r="I1168" s="23">
        <f>I1173</f>
        <v>0</v>
      </c>
      <c r="J1168" s="80">
        <f t="shared" si="209"/>
        <v>51211.6</v>
      </c>
      <c r="K1168" s="23">
        <f>K1173+K1169+K1171</f>
        <v>3630</v>
      </c>
      <c r="L1168" s="23">
        <f t="shared" si="213"/>
        <v>54841.599999999999</v>
      </c>
      <c r="M1168" s="1"/>
      <c r="N1168" s="1"/>
      <c r="O1168" s="1"/>
    </row>
    <row r="1169" spans="1:15" outlineLevel="7" x14ac:dyDescent="0.25">
      <c r="A1169" s="241" t="s">
        <v>773</v>
      </c>
      <c r="B1169" s="38" t="s">
        <v>343</v>
      </c>
      <c r="C1169" s="36" t="s">
        <v>405</v>
      </c>
      <c r="D1169" s="52" t="s">
        <v>827</v>
      </c>
      <c r="E1169" s="133"/>
      <c r="F1169" s="79"/>
      <c r="G1169" s="23"/>
      <c r="H1169" s="80"/>
      <c r="I1169" s="23"/>
      <c r="J1169" s="80"/>
      <c r="K1169" s="23">
        <f>K1170</f>
        <v>30</v>
      </c>
      <c r="L1169" s="23">
        <f t="shared" si="213"/>
        <v>30</v>
      </c>
      <c r="M1169" s="1"/>
      <c r="N1169" s="1"/>
      <c r="O1169" s="1"/>
    </row>
    <row r="1170" spans="1:15" outlineLevel="7" x14ac:dyDescent="0.25">
      <c r="A1170" s="226" t="s">
        <v>359</v>
      </c>
      <c r="B1170" s="73" t="s">
        <v>343</v>
      </c>
      <c r="C1170" s="42" t="s">
        <v>405</v>
      </c>
      <c r="D1170" s="54" t="s">
        <v>827</v>
      </c>
      <c r="E1170" s="42">
        <v>612</v>
      </c>
      <c r="F1170" s="84"/>
      <c r="G1170" s="85"/>
      <c r="H1170" s="120"/>
      <c r="I1170" s="85"/>
      <c r="J1170" s="220"/>
      <c r="K1170" s="221">
        <v>30</v>
      </c>
      <c r="L1170" s="85">
        <f>J1170+K1170</f>
        <v>30</v>
      </c>
      <c r="M1170" s="1"/>
      <c r="O1170" s="305">
        <f>L1170+N1170</f>
        <v>30</v>
      </c>
    </row>
    <row r="1171" spans="1:15" outlineLevel="7" x14ac:dyDescent="0.25">
      <c r="A1171" s="217" t="s">
        <v>629</v>
      </c>
      <c r="B1171" s="38" t="s">
        <v>343</v>
      </c>
      <c r="C1171" s="53" t="s">
        <v>405</v>
      </c>
      <c r="D1171" s="52" t="s">
        <v>1141</v>
      </c>
      <c r="E1171" s="40"/>
      <c r="F1171" s="86"/>
      <c r="G1171" s="23"/>
      <c r="H1171" s="23"/>
      <c r="I1171" s="23"/>
      <c r="J1171" s="26"/>
      <c r="K1171" s="23">
        <f>K1172</f>
        <v>3600</v>
      </c>
      <c r="L1171" s="85">
        <f t="shared" ref="L1171:L1172" si="216">J1171+K1171</f>
        <v>3600</v>
      </c>
      <c r="M1171" s="1"/>
      <c r="O1171" s="20"/>
    </row>
    <row r="1172" spans="1:15" outlineLevel="7" x14ac:dyDescent="0.25">
      <c r="A1172" s="216" t="s">
        <v>359</v>
      </c>
      <c r="B1172" s="45" t="s">
        <v>343</v>
      </c>
      <c r="C1172" s="40" t="s">
        <v>405</v>
      </c>
      <c r="D1172" s="56" t="s">
        <v>1141</v>
      </c>
      <c r="E1172" s="40">
        <v>612</v>
      </c>
      <c r="F1172" s="86"/>
      <c r="G1172" s="23"/>
      <c r="H1172" s="23"/>
      <c r="I1172" s="23"/>
      <c r="J1172" s="26"/>
      <c r="K1172" s="26">
        <v>3600</v>
      </c>
      <c r="L1172" s="23">
        <f t="shared" si="216"/>
        <v>3600</v>
      </c>
      <c r="M1172" s="1"/>
      <c r="N1172" s="20">
        <v>3600</v>
      </c>
      <c r="O1172" s="305">
        <f>L1172+N1172</f>
        <v>7200</v>
      </c>
    </row>
    <row r="1173" spans="1:15" ht="38.25" outlineLevel="6" x14ac:dyDescent="0.25">
      <c r="A1173" s="236" t="s">
        <v>128</v>
      </c>
      <c r="B1173" s="41" t="s">
        <v>343</v>
      </c>
      <c r="C1173" s="41" t="s">
        <v>405</v>
      </c>
      <c r="D1173" s="41" t="s">
        <v>344</v>
      </c>
      <c r="E1173" s="41"/>
      <c r="F1173" s="87">
        <v>51211.6</v>
      </c>
      <c r="G1173" s="88">
        <f>G1174</f>
        <v>0</v>
      </c>
      <c r="H1173" s="98">
        <f t="shared" si="212"/>
        <v>51211.6</v>
      </c>
      <c r="I1173" s="88">
        <f>I1174</f>
        <v>0</v>
      </c>
      <c r="J1173" s="98">
        <f t="shared" si="209"/>
        <v>51211.6</v>
      </c>
      <c r="K1173" s="88">
        <f>K1174</f>
        <v>0</v>
      </c>
      <c r="L1173" s="88">
        <f t="shared" ref="L1173:L1227" si="217">J1173+K1173</f>
        <v>51211.6</v>
      </c>
      <c r="M1173" s="1"/>
      <c r="N1173" s="1"/>
      <c r="O1173" s="1"/>
    </row>
    <row r="1174" spans="1:15" ht="51" outlineLevel="7" x14ac:dyDescent="0.25">
      <c r="A1174" s="234" t="s">
        <v>345</v>
      </c>
      <c r="B1174" s="37" t="s">
        <v>343</v>
      </c>
      <c r="C1174" s="37" t="s">
        <v>405</v>
      </c>
      <c r="D1174" s="37" t="s">
        <v>344</v>
      </c>
      <c r="E1174" s="37" t="s">
        <v>346</v>
      </c>
      <c r="F1174" s="79">
        <v>51211.6</v>
      </c>
      <c r="G1174" s="26"/>
      <c r="H1174" s="80">
        <f t="shared" si="212"/>
        <v>51211.6</v>
      </c>
      <c r="I1174" s="26"/>
      <c r="J1174" s="80">
        <f t="shared" si="209"/>
        <v>51211.6</v>
      </c>
      <c r="K1174" s="26"/>
      <c r="L1174" s="23">
        <f t="shared" si="217"/>
        <v>51211.6</v>
      </c>
      <c r="O1174" s="305">
        <f>L1174+N1174</f>
        <v>51211.6</v>
      </c>
    </row>
    <row r="1175" spans="1:15" ht="38.25" outlineLevel="7" x14ac:dyDescent="0.25">
      <c r="A1175" s="222" t="s">
        <v>706</v>
      </c>
      <c r="B1175" s="38" t="s">
        <v>343</v>
      </c>
      <c r="C1175" s="36" t="s">
        <v>405</v>
      </c>
      <c r="D1175" s="52" t="s">
        <v>707</v>
      </c>
      <c r="E1175" s="37"/>
      <c r="F1175" s="79">
        <v>115033.2</v>
      </c>
      <c r="G1175" s="23">
        <f>G1176+G1178+G1180+G1182</f>
        <v>9726.4</v>
      </c>
      <c r="H1175" s="80">
        <f t="shared" si="212"/>
        <v>124759.59999999999</v>
      </c>
      <c r="I1175" s="23">
        <f>I1176+I1178+I1180+I1182</f>
        <v>0</v>
      </c>
      <c r="J1175" s="80">
        <f t="shared" si="209"/>
        <v>124759.59999999999</v>
      </c>
      <c r="K1175" s="23">
        <f>K1176+K1178+K1180+K1182</f>
        <v>-11</v>
      </c>
      <c r="L1175" s="23">
        <f t="shared" si="217"/>
        <v>124748.59999999999</v>
      </c>
      <c r="M1175" s="1"/>
      <c r="N1175" s="1"/>
      <c r="O1175" s="1"/>
    </row>
    <row r="1176" spans="1:15" ht="51" outlineLevel="6" x14ac:dyDescent="0.25">
      <c r="A1176" s="233" t="s">
        <v>417</v>
      </c>
      <c r="B1176" s="36" t="s">
        <v>343</v>
      </c>
      <c r="C1176" s="36" t="s">
        <v>405</v>
      </c>
      <c r="D1176" s="36" t="s">
        <v>418</v>
      </c>
      <c r="E1176" s="36"/>
      <c r="F1176" s="79">
        <v>71580.392160000003</v>
      </c>
      <c r="G1176" s="23">
        <f>G1177</f>
        <v>0</v>
      </c>
      <c r="H1176" s="80">
        <f t="shared" si="212"/>
        <v>71580.392160000003</v>
      </c>
      <c r="I1176" s="23">
        <f>I1177</f>
        <v>0</v>
      </c>
      <c r="J1176" s="80">
        <f t="shared" si="209"/>
        <v>71580.392160000003</v>
      </c>
      <c r="K1176" s="23">
        <f>K1177</f>
        <v>0</v>
      </c>
      <c r="L1176" s="23">
        <f t="shared" si="217"/>
        <v>71580.392160000003</v>
      </c>
      <c r="M1176" s="1"/>
      <c r="N1176" s="1"/>
      <c r="O1176" s="1"/>
    </row>
    <row r="1177" spans="1:15" outlineLevel="7" x14ac:dyDescent="0.25">
      <c r="A1177" s="216" t="s">
        <v>548</v>
      </c>
      <c r="B1177" s="37" t="s">
        <v>343</v>
      </c>
      <c r="C1177" s="37" t="s">
        <v>405</v>
      </c>
      <c r="D1177" s="37" t="s">
        <v>418</v>
      </c>
      <c r="E1177" s="37" t="s">
        <v>44</v>
      </c>
      <c r="F1177" s="79">
        <v>71580.392160000003</v>
      </c>
      <c r="G1177" s="26"/>
      <c r="H1177" s="80">
        <f t="shared" si="212"/>
        <v>71580.392160000003</v>
      </c>
      <c r="I1177" s="26"/>
      <c r="J1177" s="80">
        <f t="shared" si="209"/>
        <v>71580.392160000003</v>
      </c>
      <c r="K1177" s="26"/>
      <c r="L1177" s="23">
        <f t="shared" si="217"/>
        <v>71580.392160000003</v>
      </c>
      <c r="O1177" s="305">
        <f>L1177+N1177</f>
        <v>71580.392160000003</v>
      </c>
    </row>
    <row r="1178" spans="1:15" ht="63.75" outlineLevel="6" x14ac:dyDescent="0.25">
      <c r="A1178" s="233" t="s">
        <v>419</v>
      </c>
      <c r="B1178" s="36" t="s">
        <v>343</v>
      </c>
      <c r="C1178" s="36" t="s">
        <v>405</v>
      </c>
      <c r="D1178" s="36" t="s">
        <v>420</v>
      </c>
      <c r="E1178" s="36"/>
      <c r="F1178" s="79">
        <v>19452.8</v>
      </c>
      <c r="G1178" s="23">
        <f>G1179</f>
        <v>9726.4</v>
      </c>
      <c r="H1178" s="80">
        <f t="shared" si="212"/>
        <v>29179.199999999997</v>
      </c>
      <c r="I1178" s="23">
        <f>I1179</f>
        <v>0</v>
      </c>
      <c r="J1178" s="80">
        <f t="shared" si="209"/>
        <v>29179.199999999997</v>
      </c>
      <c r="K1178" s="23">
        <f>K1179</f>
        <v>0</v>
      </c>
      <c r="L1178" s="23">
        <f t="shared" si="217"/>
        <v>29179.199999999997</v>
      </c>
      <c r="M1178" s="1"/>
      <c r="N1178" s="1"/>
      <c r="O1178" s="1"/>
    </row>
    <row r="1179" spans="1:15" outlineLevel="7" x14ac:dyDescent="0.25">
      <c r="A1179" s="234" t="s">
        <v>359</v>
      </c>
      <c r="B1179" s="37" t="s">
        <v>343</v>
      </c>
      <c r="C1179" s="37" t="s">
        <v>405</v>
      </c>
      <c r="D1179" s="37" t="s">
        <v>420</v>
      </c>
      <c r="E1179" s="37" t="s">
        <v>360</v>
      </c>
      <c r="F1179" s="79">
        <v>19452.8</v>
      </c>
      <c r="G1179" s="25">
        <v>9726.4</v>
      </c>
      <c r="H1179" s="80">
        <f t="shared" si="212"/>
        <v>29179.199999999997</v>
      </c>
      <c r="I1179" s="26"/>
      <c r="J1179" s="80">
        <f t="shared" si="209"/>
        <v>29179.199999999997</v>
      </c>
      <c r="K1179" s="26"/>
      <c r="L1179" s="23">
        <f t="shared" si="217"/>
        <v>29179.199999999997</v>
      </c>
      <c r="O1179" s="305">
        <f>L1179+N1179</f>
        <v>29179.199999999997</v>
      </c>
    </row>
    <row r="1180" spans="1:15" ht="25.5" outlineLevel="6" x14ac:dyDescent="0.25">
      <c r="A1180" s="233" t="s">
        <v>421</v>
      </c>
      <c r="B1180" s="36" t="s">
        <v>343</v>
      </c>
      <c r="C1180" s="36" t="s">
        <v>405</v>
      </c>
      <c r="D1180" s="36" t="s">
        <v>422</v>
      </c>
      <c r="E1180" s="36"/>
      <c r="F1180" s="79">
        <v>4000</v>
      </c>
      <c r="G1180" s="23">
        <f>G1181</f>
        <v>0</v>
      </c>
      <c r="H1180" s="80">
        <f t="shared" si="212"/>
        <v>4000</v>
      </c>
      <c r="I1180" s="23">
        <f>I1181</f>
        <v>0</v>
      </c>
      <c r="J1180" s="80">
        <f t="shared" si="209"/>
        <v>4000</v>
      </c>
      <c r="K1180" s="23">
        <f>K1181</f>
        <v>0</v>
      </c>
      <c r="L1180" s="23">
        <f t="shared" si="217"/>
        <v>4000</v>
      </c>
      <c r="M1180" s="1"/>
      <c r="N1180" s="1"/>
      <c r="O1180" s="1"/>
    </row>
    <row r="1181" spans="1:15" outlineLevel="7" x14ac:dyDescent="0.25">
      <c r="A1181" s="234" t="s">
        <v>359</v>
      </c>
      <c r="B1181" s="37" t="s">
        <v>343</v>
      </c>
      <c r="C1181" s="37" t="s">
        <v>405</v>
      </c>
      <c r="D1181" s="37" t="s">
        <v>422</v>
      </c>
      <c r="E1181" s="37" t="s">
        <v>360</v>
      </c>
      <c r="F1181" s="79">
        <v>4000</v>
      </c>
      <c r="G1181" s="26"/>
      <c r="H1181" s="80">
        <f t="shared" si="212"/>
        <v>4000</v>
      </c>
      <c r="I1181" s="26"/>
      <c r="J1181" s="80">
        <f t="shared" si="209"/>
        <v>4000</v>
      </c>
      <c r="K1181" s="26"/>
      <c r="L1181" s="23">
        <f t="shared" si="217"/>
        <v>4000</v>
      </c>
      <c r="O1181" s="305">
        <f>L1181+N1181</f>
        <v>4000</v>
      </c>
    </row>
    <row r="1182" spans="1:15" ht="51" outlineLevel="6" x14ac:dyDescent="0.25">
      <c r="A1182" s="233" t="s">
        <v>366</v>
      </c>
      <c r="B1182" s="36" t="s">
        <v>343</v>
      </c>
      <c r="C1182" s="36" t="s">
        <v>405</v>
      </c>
      <c r="D1182" s="36" t="s">
        <v>367</v>
      </c>
      <c r="E1182" s="36"/>
      <c r="F1182" s="79">
        <v>20000</v>
      </c>
      <c r="G1182" s="23">
        <f>G1184</f>
        <v>0</v>
      </c>
      <c r="H1182" s="80">
        <f t="shared" si="212"/>
        <v>20000</v>
      </c>
      <c r="I1182" s="23">
        <f>I1184</f>
        <v>0</v>
      </c>
      <c r="J1182" s="80">
        <f t="shared" si="209"/>
        <v>20000</v>
      </c>
      <c r="K1182" s="23">
        <f>K1184+K1183</f>
        <v>-11</v>
      </c>
      <c r="L1182" s="23">
        <f t="shared" si="217"/>
        <v>19989</v>
      </c>
      <c r="M1182" s="1"/>
      <c r="N1182" s="1"/>
      <c r="O1182" s="1"/>
    </row>
    <row r="1183" spans="1:15" outlineLevel="6" x14ac:dyDescent="0.25">
      <c r="A1183" s="216" t="s">
        <v>548</v>
      </c>
      <c r="B1183" s="37" t="s">
        <v>343</v>
      </c>
      <c r="C1183" s="37" t="s">
        <v>405</v>
      </c>
      <c r="D1183" s="37" t="s">
        <v>367</v>
      </c>
      <c r="E1183" s="37">
        <v>244</v>
      </c>
      <c r="F1183" s="79"/>
      <c r="G1183" s="23"/>
      <c r="H1183" s="80"/>
      <c r="I1183" s="23"/>
      <c r="J1183" s="80"/>
      <c r="K1183" s="26">
        <v>165.7</v>
      </c>
      <c r="L1183" s="23">
        <f t="shared" si="217"/>
        <v>165.7</v>
      </c>
      <c r="M1183" s="1"/>
      <c r="N1183" s="1">
        <v>165.7</v>
      </c>
      <c r="O1183" s="305">
        <f t="shared" ref="O1183:O1184" si="218">L1183+N1183</f>
        <v>331.4</v>
      </c>
    </row>
    <row r="1184" spans="1:15" outlineLevel="7" x14ac:dyDescent="0.25">
      <c r="A1184" s="234" t="s">
        <v>359</v>
      </c>
      <c r="B1184" s="37" t="s">
        <v>343</v>
      </c>
      <c r="C1184" s="37" t="s">
        <v>405</v>
      </c>
      <c r="D1184" s="37" t="s">
        <v>367</v>
      </c>
      <c r="E1184" s="37" t="s">
        <v>360</v>
      </c>
      <c r="F1184" s="79">
        <v>20000</v>
      </c>
      <c r="G1184" s="26"/>
      <c r="H1184" s="80">
        <f t="shared" si="212"/>
        <v>20000</v>
      </c>
      <c r="I1184" s="26"/>
      <c r="J1184" s="80">
        <f t="shared" si="209"/>
        <v>20000</v>
      </c>
      <c r="K1184" s="26">
        <v>-176.7</v>
      </c>
      <c r="L1184" s="23">
        <f t="shared" si="217"/>
        <v>19823.3</v>
      </c>
      <c r="N1184" s="20">
        <v>-176.7</v>
      </c>
      <c r="O1184" s="305">
        <f t="shared" si="218"/>
        <v>19646.599999999999</v>
      </c>
    </row>
    <row r="1185" spans="1:15" ht="38.25" outlineLevel="3" x14ac:dyDescent="0.25">
      <c r="A1185" s="233" t="s">
        <v>239</v>
      </c>
      <c r="B1185" s="36" t="s">
        <v>343</v>
      </c>
      <c r="C1185" s="36" t="s">
        <v>405</v>
      </c>
      <c r="D1185" s="36" t="s">
        <v>240</v>
      </c>
      <c r="E1185" s="36"/>
      <c r="F1185" s="79">
        <v>60</v>
      </c>
      <c r="G1185" s="23">
        <f>G1186</f>
        <v>0</v>
      </c>
      <c r="H1185" s="80">
        <f t="shared" si="212"/>
        <v>60</v>
      </c>
      <c r="I1185" s="23">
        <f>I1186</f>
        <v>0</v>
      </c>
      <c r="J1185" s="80">
        <f t="shared" si="209"/>
        <v>60</v>
      </c>
      <c r="K1185" s="23">
        <f>K1186</f>
        <v>0</v>
      </c>
      <c r="L1185" s="23">
        <f t="shared" si="217"/>
        <v>60</v>
      </c>
      <c r="M1185" s="1"/>
      <c r="N1185" s="1"/>
      <c r="O1185" s="1"/>
    </row>
    <row r="1186" spans="1:15" ht="38.25" outlineLevel="3" x14ac:dyDescent="0.25">
      <c r="A1186" s="222" t="s">
        <v>685</v>
      </c>
      <c r="B1186" s="38" t="s">
        <v>343</v>
      </c>
      <c r="C1186" s="36" t="s">
        <v>405</v>
      </c>
      <c r="D1186" s="52" t="s">
        <v>686</v>
      </c>
      <c r="E1186" s="36"/>
      <c r="F1186" s="79">
        <v>60</v>
      </c>
      <c r="G1186" s="23">
        <f>G1187</f>
        <v>0</v>
      </c>
      <c r="H1186" s="80">
        <f t="shared" si="212"/>
        <v>60</v>
      </c>
      <c r="I1186" s="23">
        <f>I1187</f>
        <v>0</v>
      </c>
      <c r="J1186" s="80">
        <f t="shared" si="209"/>
        <v>60</v>
      </c>
      <c r="K1186" s="23">
        <f>K1187</f>
        <v>0</v>
      </c>
      <c r="L1186" s="23">
        <f t="shared" si="217"/>
        <v>60</v>
      </c>
      <c r="M1186" s="1"/>
      <c r="N1186" s="1"/>
      <c r="O1186" s="1"/>
    </row>
    <row r="1187" spans="1:15" ht="38.25" outlineLevel="6" x14ac:dyDescent="0.25">
      <c r="A1187" s="233" t="s">
        <v>243</v>
      </c>
      <c r="B1187" s="36" t="s">
        <v>343</v>
      </c>
      <c r="C1187" s="36" t="s">
        <v>405</v>
      </c>
      <c r="D1187" s="36" t="s">
        <v>244</v>
      </c>
      <c r="E1187" s="36"/>
      <c r="F1187" s="79">
        <v>60</v>
      </c>
      <c r="G1187" s="23">
        <f>G1188</f>
        <v>0</v>
      </c>
      <c r="H1187" s="80">
        <f t="shared" si="212"/>
        <v>60</v>
      </c>
      <c r="I1187" s="23">
        <f>I1188</f>
        <v>0</v>
      </c>
      <c r="J1187" s="80">
        <f t="shared" si="209"/>
        <v>60</v>
      </c>
      <c r="K1187" s="23">
        <f>K1188</f>
        <v>0</v>
      </c>
      <c r="L1187" s="23">
        <f t="shared" si="217"/>
        <v>60</v>
      </c>
      <c r="M1187" s="1"/>
      <c r="N1187" s="1"/>
      <c r="O1187" s="1"/>
    </row>
    <row r="1188" spans="1:15" outlineLevel="7" x14ac:dyDescent="0.25">
      <c r="A1188" s="216" t="s">
        <v>548</v>
      </c>
      <c r="B1188" s="37" t="s">
        <v>343</v>
      </c>
      <c r="C1188" s="37" t="s">
        <v>405</v>
      </c>
      <c r="D1188" s="37" t="s">
        <v>244</v>
      </c>
      <c r="E1188" s="37" t="s">
        <v>44</v>
      </c>
      <c r="F1188" s="79">
        <v>60</v>
      </c>
      <c r="G1188" s="26"/>
      <c r="H1188" s="80">
        <f t="shared" si="212"/>
        <v>60</v>
      </c>
      <c r="I1188" s="26"/>
      <c r="J1188" s="80">
        <f t="shared" si="209"/>
        <v>60</v>
      </c>
      <c r="K1188" s="26"/>
      <c r="L1188" s="23">
        <f t="shared" si="217"/>
        <v>60</v>
      </c>
      <c r="O1188" s="305">
        <f>L1188+N1188</f>
        <v>60</v>
      </c>
    </row>
    <row r="1189" spans="1:15" ht="38.25" outlineLevel="3" x14ac:dyDescent="0.25">
      <c r="A1189" s="233" t="s">
        <v>158</v>
      </c>
      <c r="B1189" s="36" t="s">
        <v>343</v>
      </c>
      <c r="C1189" s="36" t="s">
        <v>405</v>
      </c>
      <c r="D1189" s="36" t="s">
        <v>159</v>
      </c>
      <c r="E1189" s="36"/>
      <c r="F1189" s="79">
        <v>10</v>
      </c>
      <c r="G1189" s="23">
        <f>G1190</f>
        <v>0</v>
      </c>
      <c r="H1189" s="80">
        <f t="shared" si="212"/>
        <v>10</v>
      </c>
      <c r="I1189" s="23">
        <f>I1190</f>
        <v>0</v>
      </c>
      <c r="J1189" s="80">
        <f t="shared" si="209"/>
        <v>10</v>
      </c>
      <c r="K1189" s="23">
        <f>K1190</f>
        <v>0</v>
      </c>
      <c r="L1189" s="23">
        <f t="shared" si="217"/>
        <v>10</v>
      </c>
      <c r="M1189" s="1"/>
      <c r="N1189" s="1"/>
      <c r="O1189" s="1"/>
    </row>
    <row r="1190" spans="1:15" ht="25.5" outlineLevel="3" x14ac:dyDescent="0.25">
      <c r="A1190" s="222" t="s">
        <v>730</v>
      </c>
      <c r="B1190" s="38" t="s">
        <v>343</v>
      </c>
      <c r="C1190" s="36" t="s">
        <v>405</v>
      </c>
      <c r="D1190" s="52" t="s">
        <v>731</v>
      </c>
      <c r="E1190" s="36"/>
      <c r="F1190" s="79">
        <v>10</v>
      </c>
      <c r="G1190" s="23">
        <f>G1191</f>
        <v>0</v>
      </c>
      <c r="H1190" s="80">
        <f t="shared" si="212"/>
        <v>10</v>
      </c>
      <c r="I1190" s="23">
        <f>I1191</f>
        <v>0</v>
      </c>
      <c r="J1190" s="80">
        <f t="shared" si="209"/>
        <v>10</v>
      </c>
      <c r="K1190" s="23">
        <f>K1191</f>
        <v>0</v>
      </c>
      <c r="L1190" s="23">
        <f t="shared" si="217"/>
        <v>10</v>
      </c>
      <c r="M1190" s="1"/>
      <c r="N1190" s="1"/>
      <c r="O1190" s="1"/>
    </row>
    <row r="1191" spans="1:15" ht="25.5" outlineLevel="6" x14ac:dyDescent="0.25">
      <c r="A1191" s="233" t="s">
        <v>160</v>
      </c>
      <c r="B1191" s="36" t="s">
        <v>343</v>
      </c>
      <c r="C1191" s="36" t="s">
        <v>405</v>
      </c>
      <c r="D1191" s="36" t="s">
        <v>423</v>
      </c>
      <c r="E1191" s="36"/>
      <c r="F1191" s="79">
        <v>10</v>
      </c>
      <c r="G1191" s="23">
        <f>G1192</f>
        <v>0</v>
      </c>
      <c r="H1191" s="80">
        <f t="shared" si="212"/>
        <v>10</v>
      </c>
      <c r="I1191" s="23">
        <f>I1192</f>
        <v>0</v>
      </c>
      <c r="J1191" s="80">
        <f t="shared" si="209"/>
        <v>10</v>
      </c>
      <c r="K1191" s="23">
        <f>K1192</f>
        <v>0</v>
      </c>
      <c r="L1191" s="23">
        <f t="shared" si="217"/>
        <v>10</v>
      </c>
      <c r="M1191" s="1"/>
      <c r="N1191" s="1"/>
      <c r="O1191" s="1"/>
    </row>
    <row r="1192" spans="1:15" outlineLevel="7" x14ac:dyDescent="0.25">
      <c r="A1192" s="234" t="s">
        <v>359</v>
      </c>
      <c r="B1192" s="37" t="s">
        <v>343</v>
      </c>
      <c r="C1192" s="37" t="s">
        <v>405</v>
      </c>
      <c r="D1192" s="37" t="s">
        <v>423</v>
      </c>
      <c r="E1192" s="37" t="s">
        <v>360</v>
      </c>
      <c r="F1192" s="79">
        <v>10</v>
      </c>
      <c r="G1192" s="26"/>
      <c r="H1192" s="80">
        <f t="shared" si="212"/>
        <v>10</v>
      </c>
      <c r="I1192" s="26"/>
      <c r="J1192" s="80">
        <f t="shared" si="209"/>
        <v>10</v>
      </c>
      <c r="K1192" s="26"/>
      <c r="L1192" s="23">
        <f t="shared" si="217"/>
        <v>10</v>
      </c>
      <c r="O1192" s="305">
        <f>L1192+N1192</f>
        <v>10</v>
      </c>
    </row>
    <row r="1193" spans="1:15" ht="38.25" outlineLevel="3" x14ac:dyDescent="0.25">
      <c r="A1193" s="233" t="s">
        <v>34</v>
      </c>
      <c r="B1193" s="36" t="s">
        <v>343</v>
      </c>
      <c r="C1193" s="36" t="s">
        <v>405</v>
      </c>
      <c r="D1193" s="36" t="s">
        <v>35</v>
      </c>
      <c r="E1193" s="36"/>
      <c r="F1193" s="79">
        <v>115</v>
      </c>
      <c r="G1193" s="23">
        <f>G1194</f>
        <v>0</v>
      </c>
      <c r="H1193" s="80">
        <f t="shared" si="212"/>
        <v>115</v>
      </c>
      <c r="I1193" s="23">
        <f>I1194</f>
        <v>0</v>
      </c>
      <c r="J1193" s="80">
        <f t="shared" si="209"/>
        <v>115</v>
      </c>
      <c r="K1193" s="23">
        <f>K1194</f>
        <v>0</v>
      </c>
      <c r="L1193" s="23">
        <f t="shared" si="217"/>
        <v>115</v>
      </c>
      <c r="M1193" s="1"/>
      <c r="N1193" s="1"/>
      <c r="O1193" s="1"/>
    </row>
    <row r="1194" spans="1:15" ht="25.5" outlineLevel="4" x14ac:dyDescent="0.25">
      <c r="A1194" s="233" t="s">
        <v>99</v>
      </c>
      <c r="B1194" s="36" t="s">
        <v>343</v>
      </c>
      <c r="C1194" s="36" t="s">
        <v>405</v>
      </c>
      <c r="D1194" s="36" t="s">
        <v>100</v>
      </c>
      <c r="E1194" s="36"/>
      <c r="F1194" s="79">
        <v>115</v>
      </c>
      <c r="G1194" s="23">
        <f>G1195</f>
        <v>0</v>
      </c>
      <c r="H1194" s="80">
        <f t="shared" si="212"/>
        <v>115</v>
      </c>
      <c r="I1194" s="23">
        <f>I1195</f>
        <v>0</v>
      </c>
      <c r="J1194" s="80">
        <f t="shared" si="209"/>
        <v>115</v>
      </c>
      <c r="K1194" s="23">
        <f>K1195</f>
        <v>0</v>
      </c>
      <c r="L1194" s="23">
        <f t="shared" si="217"/>
        <v>115</v>
      </c>
      <c r="M1194" s="1"/>
      <c r="N1194" s="1"/>
      <c r="O1194" s="1"/>
    </row>
    <row r="1195" spans="1:15" ht="25.5" outlineLevel="4" x14ac:dyDescent="0.25">
      <c r="A1195" s="222" t="s">
        <v>655</v>
      </c>
      <c r="B1195" s="38" t="s">
        <v>343</v>
      </c>
      <c r="C1195" s="36" t="s">
        <v>405</v>
      </c>
      <c r="D1195" s="52" t="s">
        <v>656</v>
      </c>
      <c r="E1195" s="36"/>
      <c r="F1195" s="79">
        <v>115</v>
      </c>
      <c r="G1195" s="23">
        <f>G1196</f>
        <v>0</v>
      </c>
      <c r="H1195" s="80">
        <f t="shared" si="212"/>
        <v>115</v>
      </c>
      <c r="I1195" s="23">
        <f>I1196</f>
        <v>0</v>
      </c>
      <c r="J1195" s="80">
        <f t="shared" si="209"/>
        <v>115</v>
      </c>
      <c r="K1195" s="23">
        <f>K1196</f>
        <v>0</v>
      </c>
      <c r="L1195" s="23">
        <f t="shared" si="217"/>
        <v>115</v>
      </c>
      <c r="M1195" s="1"/>
      <c r="N1195" s="1"/>
      <c r="O1195" s="1"/>
    </row>
    <row r="1196" spans="1:15" ht="25.5" outlineLevel="6" x14ac:dyDescent="0.25">
      <c r="A1196" s="233" t="s">
        <v>101</v>
      </c>
      <c r="B1196" s="36" t="s">
        <v>343</v>
      </c>
      <c r="C1196" s="36" t="s">
        <v>405</v>
      </c>
      <c r="D1196" s="36" t="s">
        <v>102</v>
      </c>
      <c r="E1196" s="36"/>
      <c r="F1196" s="79">
        <v>115</v>
      </c>
      <c r="G1196" s="23">
        <f>G1197+G1198</f>
        <v>0</v>
      </c>
      <c r="H1196" s="80">
        <f t="shared" si="212"/>
        <v>115</v>
      </c>
      <c r="I1196" s="23">
        <f>I1197+I1198</f>
        <v>0</v>
      </c>
      <c r="J1196" s="80">
        <f t="shared" si="209"/>
        <v>115</v>
      </c>
      <c r="K1196" s="23">
        <f>K1197+K1198</f>
        <v>0</v>
      </c>
      <c r="L1196" s="23">
        <f t="shared" si="217"/>
        <v>115</v>
      </c>
      <c r="M1196" s="1"/>
      <c r="N1196" s="1"/>
      <c r="O1196" s="1"/>
    </row>
    <row r="1197" spans="1:15" outlineLevel="7" x14ac:dyDescent="0.25">
      <c r="A1197" s="216" t="s">
        <v>548</v>
      </c>
      <c r="B1197" s="37" t="s">
        <v>343</v>
      </c>
      <c r="C1197" s="37" t="s">
        <v>405</v>
      </c>
      <c r="D1197" s="37" t="s">
        <v>102</v>
      </c>
      <c r="E1197" s="37" t="s">
        <v>44</v>
      </c>
      <c r="F1197" s="79">
        <v>30</v>
      </c>
      <c r="G1197" s="26"/>
      <c r="H1197" s="80">
        <f t="shared" si="212"/>
        <v>30</v>
      </c>
      <c r="I1197" s="111">
        <v>20</v>
      </c>
      <c r="J1197" s="80">
        <f t="shared" si="209"/>
        <v>50</v>
      </c>
      <c r="K1197" s="26"/>
      <c r="L1197" s="23">
        <f t="shared" si="217"/>
        <v>50</v>
      </c>
      <c r="O1197" s="305">
        <f t="shared" ref="O1197:O1198" si="219">L1197+N1197</f>
        <v>50</v>
      </c>
    </row>
    <row r="1198" spans="1:15" outlineLevel="7" x14ac:dyDescent="0.25">
      <c r="A1198" s="234" t="s">
        <v>359</v>
      </c>
      <c r="B1198" s="37" t="s">
        <v>343</v>
      </c>
      <c r="C1198" s="37" t="s">
        <v>405</v>
      </c>
      <c r="D1198" s="37" t="s">
        <v>102</v>
      </c>
      <c r="E1198" s="37" t="s">
        <v>360</v>
      </c>
      <c r="F1198" s="79">
        <v>85</v>
      </c>
      <c r="G1198" s="26"/>
      <c r="H1198" s="80">
        <f t="shared" si="212"/>
        <v>85</v>
      </c>
      <c r="I1198" s="111">
        <v>-20</v>
      </c>
      <c r="J1198" s="80">
        <f t="shared" si="209"/>
        <v>65</v>
      </c>
      <c r="K1198" s="26"/>
      <c r="L1198" s="23">
        <f t="shared" si="217"/>
        <v>65</v>
      </c>
      <c r="O1198" s="305">
        <f t="shared" si="219"/>
        <v>65</v>
      </c>
    </row>
    <row r="1199" spans="1:15" ht="38.25" outlineLevel="3" x14ac:dyDescent="0.25">
      <c r="A1199" s="233" t="s">
        <v>247</v>
      </c>
      <c r="B1199" s="36" t="s">
        <v>343</v>
      </c>
      <c r="C1199" s="36" t="s">
        <v>405</v>
      </c>
      <c r="D1199" s="36" t="s">
        <v>248</v>
      </c>
      <c r="E1199" s="36"/>
      <c r="F1199" s="79">
        <v>90</v>
      </c>
      <c r="G1199" s="23">
        <f>G1200</f>
        <v>0</v>
      </c>
      <c r="H1199" s="80">
        <f t="shared" si="212"/>
        <v>90</v>
      </c>
      <c r="I1199" s="23">
        <f>I1200</f>
        <v>0</v>
      </c>
      <c r="J1199" s="80">
        <f t="shared" si="209"/>
        <v>90</v>
      </c>
      <c r="K1199" s="23">
        <f>K1200</f>
        <v>0</v>
      </c>
      <c r="L1199" s="23">
        <f t="shared" si="217"/>
        <v>90</v>
      </c>
      <c r="M1199" s="1"/>
      <c r="N1199" s="1"/>
      <c r="O1199" s="1"/>
    </row>
    <row r="1200" spans="1:15" ht="25.5" outlineLevel="3" x14ac:dyDescent="0.25">
      <c r="A1200" s="222" t="s">
        <v>655</v>
      </c>
      <c r="B1200" s="38" t="s">
        <v>343</v>
      </c>
      <c r="C1200" s="36" t="s">
        <v>405</v>
      </c>
      <c r="D1200" s="52" t="s">
        <v>656</v>
      </c>
      <c r="E1200" s="36"/>
      <c r="F1200" s="79">
        <v>90</v>
      </c>
      <c r="G1200" s="23">
        <f>G1201</f>
        <v>0</v>
      </c>
      <c r="H1200" s="80">
        <f t="shared" si="212"/>
        <v>90</v>
      </c>
      <c r="I1200" s="23">
        <f>I1201</f>
        <v>0</v>
      </c>
      <c r="J1200" s="80">
        <f t="shared" si="209"/>
        <v>90</v>
      </c>
      <c r="K1200" s="23">
        <f>K1201</f>
        <v>0</v>
      </c>
      <c r="L1200" s="23">
        <f t="shared" si="217"/>
        <v>90</v>
      </c>
      <c r="M1200" s="1"/>
      <c r="N1200" s="1"/>
      <c r="O1200" s="1"/>
    </row>
    <row r="1201" spans="1:15" ht="25.5" outlineLevel="6" x14ac:dyDescent="0.25">
      <c r="A1201" s="233" t="s">
        <v>249</v>
      </c>
      <c r="B1201" s="36" t="s">
        <v>343</v>
      </c>
      <c r="C1201" s="36" t="s">
        <v>405</v>
      </c>
      <c r="D1201" s="36" t="s">
        <v>250</v>
      </c>
      <c r="E1201" s="36"/>
      <c r="F1201" s="79">
        <v>90</v>
      </c>
      <c r="G1201" s="23">
        <f>G1202</f>
        <v>0</v>
      </c>
      <c r="H1201" s="80">
        <f t="shared" si="212"/>
        <v>90</v>
      </c>
      <c r="I1201" s="23">
        <f>I1202</f>
        <v>0</v>
      </c>
      <c r="J1201" s="80">
        <f t="shared" si="209"/>
        <v>90</v>
      </c>
      <c r="K1201" s="23">
        <f>K1202</f>
        <v>0</v>
      </c>
      <c r="L1201" s="23">
        <f t="shared" si="217"/>
        <v>90</v>
      </c>
      <c r="M1201" s="1"/>
      <c r="N1201" s="1"/>
      <c r="O1201" s="1"/>
    </row>
    <row r="1202" spans="1:15" outlineLevel="7" x14ac:dyDescent="0.25">
      <c r="A1202" s="216" t="s">
        <v>548</v>
      </c>
      <c r="B1202" s="37" t="s">
        <v>343</v>
      </c>
      <c r="C1202" s="37" t="s">
        <v>405</v>
      </c>
      <c r="D1202" s="37" t="s">
        <v>250</v>
      </c>
      <c r="E1202" s="37" t="s">
        <v>44</v>
      </c>
      <c r="F1202" s="79">
        <v>90</v>
      </c>
      <c r="G1202" s="26"/>
      <c r="H1202" s="80">
        <f t="shared" si="212"/>
        <v>90</v>
      </c>
      <c r="I1202" s="26"/>
      <c r="J1202" s="80">
        <f t="shared" si="209"/>
        <v>90</v>
      </c>
      <c r="K1202" s="26"/>
      <c r="L1202" s="23">
        <f t="shared" si="217"/>
        <v>90</v>
      </c>
      <c r="O1202" s="305">
        <f>L1202+N1202</f>
        <v>90</v>
      </c>
    </row>
    <row r="1203" spans="1:15" outlineLevel="1" x14ac:dyDescent="0.25">
      <c r="A1203" s="233" t="s">
        <v>252</v>
      </c>
      <c r="B1203" s="36" t="s">
        <v>343</v>
      </c>
      <c r="C1203" s="36" t="s">
        <v>253</v>
      </c>
      <c r="D1203" s="36"/>
      <c r="E1203" s="36"/>
      <c r="F1203" s="79">
        <v>19718.7713</v>
      </c>
      <c r="G1203" s="23">
        <f>G1204</f>
        <v>893.7</v>
      </c>
      <c r="H1203" s="80">
        <f t="shared" si="212"/>
        <v>20612.471300000001</v>
      </c>
      <c r="I1203" s="23">
        <f>I1204</f>
        <v>0</v>
      </c>
      <c r="J1203" s="80">
        <f t="shared" si="209"/>
        <v>20612.471300000001</v>
      </c>
      <c r="K1203" s="23">
        <f>K1204</f>
        <v>1099.0999999999999</v>
      </c>
      <c r="L1203" s="23">
        <f t="shared" si="217"/>
        <v>21711.5713</v>
      </c>
      <c r="M1203" s="1"/>
      <c r="N1203" s="1"/>
      <c r="O1203" s="1"/>
    </row>
    <row r="1204" spans="1:15" outlineLevel="2" x14ac:dyDescent="0.25">
      <c r="A1204" s="233" t="s">
        <v>279</v>
      </c>
      <c r="B1204" s="36" t="s">
        <v>343</v>
      </c>
      <c r="C1204" s="36" t="s">
        <v>280</v>
      </c>
      <c r="D1204" s="36"/>
      <c r="E1204" s="36"/>
      <c r="F1204" s="79">
        <v>19718.7713</v>
      </c>
      <c r="G1204" s="23">
        <f>G1205+G1222</f>
        <v>893.7</v>
      </c>
      <c r="H1204" s="80">
        <f t="shared" si="212"/>
        <v>20612.471300000001</v>
      </c>
      <c r="I1204" s="23">
        <f>I1205+I1222</f>
        <v>0</v>
      </c>
      <c r="J1204" s="80">
        <f t="shared" ref="J1204:J1226" si="220">H1204+I1204</f>
        <v>20612.471300000001</v>
      </c>
      <c r="K1204" s="23">
        <f>K1205+K1222+K1227</f>
        <v>1099.0999999999999</v>
      </c>
      <c r="L1204" s="23">
        <f t="shared" si="217"/>
        <v>21711.5713</v>
      </c>
      <c r="M1204" s="1"/>
      <c r="N1204" s="1"/>
      <c r="O1204" s="1"/>
    </row>
    <row r="1205" spans="1:15" outlineLevel="3" x14ac:dyDescent="0.25">
      <c r="A1205" s="233" t="s">
        <v>320</v>
      </c>
      <c r="B1205" s="36" t="s">
        <v>343</v>
      </c>
      <c r="C1205" s="36" t="s">
        <v>280</v>
      </c>
      <c r="D1205" s="36" t="s">
        <v>321</v>
      </c>
      <c r="E1205" s="36"/>
      <c r="F1205" s="79">
        <v>2930.4511499999999</v>
      </c>
      <c r="G1205" s="23">
        <f>G1206+G1216</f>
        <v>-90.8</v>
      </c>
      <c r="H1205" s="80">
        <f t="shared" si="212"/>
        <v>2839.6511499999997</v>
      </c>
      <c r="I1205" s="23">
        <f>I1206+I1216</f>
        <v>0</v>
      </c>
      <c r="J1205" s="80">
        <f t="shared" si="220"/>
        <v>2839.6511499999997</v>
      </c>
      <c r="K1205" s="23">
        <f>K1206+K1216</f>
        <v>0</v>
      </c>
      <c r="L1205" s="23">
        <f t="shared" si="217"/>
        <v>2839.6511499999997</v>
      </c>
      <c r="M1205" s="1"/>
      <c r="N1205" s="1"/>
      <c r="O1205" s="1"/>
    </row>
    <row r="1206" spans="1:15" outlineLevel="4" x14ac:dyDescent="0.25">
      <c r="A1206" s="233" t="s">
        <v>349</v>
      </c>
      <c r="B1206" s="36" t="s">
        <v>343</v>
      </c>
      <c r="C1206" s="36" t="s">
        <v>280</v>
      </c>
      <c r="D1206" s="36" t="s">
        <v>350</v>
      </c>
      <c r="E1206" s="36"/>
      <c r="F1206" s="79">
        <v>2761.6111500000002</v>
      </c>
      <c r="G1206" s="23">
        <f>G1207</f>
        <v>-103.1</v>
      </c>
      <c r="H1206" s="80">
        <f t="shared" si="212"/>
        <v>2658.5111500000003</v>
      </c>
      <c r="I1206" s="23">
        <f>I1207</f>
        <v>0</v>
      </c>
      <c r="J1206" s="80">
        <f t="shared" si="220"/>
        <v>2658.5111500000003</v>
      </c>
      <c r="K1206" s="23">
        <f>K1207</f>
        <v>0</v>
      </c>
      <c r="L1206" s="23">
        <f t="shared" si="217"/>
        <v>2658.5111500000003</v>
      </c>
      <c r="M1206" s="1"/>
      <c r="N1206" s="1"/>
      <c r="O1206" s="1"/>
    </row>
    <row r="1207" spans="1:15" ht="25.5" outlineLevel="4" x14ac:dyDescent="0.25">
      <c r="A1207" s="222" t="s">
        <v>732</v>
      </c>
      <c r="B1207" s="38" t="s">
        <v>343</v>
      </c>
      <c r="C1207" s="36" t="s">
        <v>280</v>
      </c>
      <c r="D1207" s="52" t="s">
        <v>733</v>
      </c>
      <c r="E1207" s="36"/>
      <c r="F1207" s="79">
        <v>2761.6111500000002</v>
      </c>
      <c r="G1207" s="23">
        <f>G1208+G1210+G1212+G1214</f>
        <v>-103.1</v>
      </c>
      <c r="H1207" s="80">
        <f t="shared" si="212"/>
        <v>2658.5111500000003</v>
      </c>
      <c r="I1207" s="23">
        <f>I1208+I1210+I1212+I1214</f>
        <v>0</v>
      </c>
      <c r="J1207" s="80">
        <f t="shared" si="220"/>
        <v>2658.5111500000003</v>
      </c>
      <c r="K1207" s="23">
        <f>K1208+K1210+K1212+K1214</f>
        <v>0</v>
      </c>
      <c r="L1207" s="23">
        <f t="shared" si="217"/>
        <v>2658.5111500000003</v>
      </c>
      <c r="M1207" s="1"/>
      <c r="N1207" s="1"/>
      <c r="O1207" s="1"/>
    </row>
    <row r="1208" spans="1:15" ht="76.5" outlineLevel="6" x14ac:dyDescent="0.25">
      <c r="A1208" s="233" t="s">
        <v>424</v>
      </c>
      <c r="B1208" s="36" t="s">
        <v>343</v>
      </c>
      <c r="C1208" s="36" t="s">
        <v>280</v>
      </c>
      <c r="D1208" s="36" t="s">
        <v>425</v>
      </c>
      <c r="E1208" s="36"/>
      <c r="F1208" s="79">
        <v>2061.7051999999999</v>
      </c>
      <c r="G1208" s="23">
        <f>G1209</f>
        <v>-103.1</v>
      </c>
      <c r="H1208" s="80">
        <f t="shared" si="212"/>
        <v>1958.6052</v>
      </c>
      <c r="I1208" s="23">
        <f>I1209</f>
        <v>0</v>
      </c>
      <c r="J1208" s="80">
        <f t="shared" si="220"/>
        <v>1958.6052</v>
      </c>
      <c r="K1208" s="23">
        <f>K1209</f>
        <v>0</v>
      </c>
      <c r="L1208" s="23">
        <f t="shared" si="217"/>
        <v>1958.6052</v>
      </c>
      <c r="M1208" s="1"/>
      <c r="N1208" s="1"/>
      <c r="O1208" s="1"/>
    </row>
    <row r="1209" spans="1:15" ht="38.25" outlineLevel="7" x14ac:dyDescent="0.25">
      <c r="A1209" s="234" t="s">
        <v>268</v>
      </c>
      <c r="B1209" s="37" t="s">
        <v>343</v>
      </c>
      <c r="C1209" s="37" t="s">
        <v>280</v>
      </c>
      <c r="D1209" s="37" t="s">
        <v>425</v>
      </c>
      <c r="E1209" s="37" t="s">
        <v>269</v>
      </c>
      <c r="F1209" s="79">
        <v>2061.7051999999999</v>
      </c>
      <c r="G1209" s="25">
        <v>-103.1</v>
      </c>
      <c r="H1209" s="80">
        <f t="shared" si="212"/>
        <v>1958.6052</v>
      </c>
      <c r="I1209" s="26"/>
      <c r="J1209" s="80">
        <f t="shared" si="220"/>
        <v>1958.6052</v>
      </c>
      <c r="K1209" s="26"/>
      <c r="L1209" s="23">
        <f t="shared" si="217"/>
        <v>1958.6052</v>
      </c>
      <c r="O1209" s="305">
        <f>L1209+N1209</f>
        <v>1958.6052</v>
      </c>
    </row>
    <row r="1210" spans="1:15" ht="114.75" outlineLevel="6" x14ac:dyDescent="0.25">
      <c r="A1210" s="233" t="s">
        <v>426</v>
      </c>
      <c r="B1210" s="36" t="s">
        <v>343</v>
      </c>
      <c r="C1210" s="36" t="s">
        <v>280</v>
      </c>
      <c r="D1210" s="36" t="s">
        <v>427</v>
      </c>
      <c r="E1210" s="36"/>
      <c r="F1210" s="79">
        <v>234.06336999999999</v>
      </c>
      <c r="G1210" s="23">
        <f>G1211</f>
        <v>0</v>
      </c>
      <c r="H1210" s="80">
        <f t="shared" si="212"/>
        <v>234.06336999999999</v>
      </c>
      <c r="I1210" s="23">
        <f>I1211</f>
        <v>0</v>
      </c>
      <c r="J1210" s="80">
        <f t="shared" si="220"/>
        <v>234.06336999999999</v>
      </c>
      <c r="K1210" s="23">
        <f>K1211</f>
        <v>0</v>
      </c>
      <c r="L1210" s="23">
        <f t="shared" si="217"/>
        <v>234.06336999999999</v>
      </c>
      <c r="M1210" s="1"/>
      <c r="N1210" s="1"/>
      <c r="O1210" s="1"/>
    </row>
    <row r="1211" spans="1:15" outlineLevel="7" x14ac:dyDescent="0.25">
      <c r="A1211" s="234" t="s">
        <v>359</v>
      </c>
      <c r="B1211" s="37" t="s">
        <v>343</v>
      </c>
      <c r="C1211" s="37" t="s">
        <v>280</v>
      </c>
      <c r="D1211" s="37" t="s">
        <v>427</v>
      </c>
      <c r="E1211" s="37" t="s">
        <v>360</v>
      </c>
      <c r="F1211" s="79">
        <v>234.06336999999999</v>
      </c>
      <c r="G1211" s="26"/>
      <c r="H1211" s="80">
        <f t="shared" si="212"/>
        <v>234.06336999999999</v>
      </c>
      <c r="I1211" s="26"/>
      <c r="J1211" s="80">
        <f t="shared" si="220"/>
        <v>234.06336999999999</v>
      </c>
      <c r="K1211" s="26"/>
      <c r="L1211" s="23">
        <f t="shared" si="217"/>
        <v>234.06336999999999</v>
      </c>
      <c r="O1211" s="305">
        <f>L1211+N1211</f>
        <v>234.06336999999999</v>
      </c>
    </row>
    <row r="1212" spans="1:15" ht="89.25" outlineLevel="6" x14ac:dyDescent="0.25">
      <c r="A1212" s="233" t="s">
        <v>428</v>
      </c>
      <c r="B1212" s="36" t="s">
        <v>343</v>
      </c>
      <c r="C1212" s="36" t="s">
        <v>280</v>
      </c>
      <c r="D1212" s="36" t="s">
        <v>429</v>
      </c>
      <c r="E1212" s="36"/>
      <c r="F1212" s="79">
        <v>461.18358000000001</v>
      </c>
      <c r="G1212" s="23">
        <f>G1213</f>
        <v>0</v>
      </c>
      <c r="H1212" s="80">
        <f t="shared" si="212"/>
        <v>461.18358000000001</v>
      </c>
      <c r="I1212" s="23">
        <f>I1213</f>
        <v>0</v>
      </c>
      <c r="J1212" s="80">
        <f t="shared" si="220"/>
        <v>461.18358000000001</v>
      </c>
      <c r="K1212" s="23">
        <f>K1213</f>
        <v>0</v>
      </c>
      <c r="L1212" s="23">
        <f t="shared" si="217"/>
        <v>461.18358000000001</v>
      </c>
      <c r="M1212" s="1"/>
      <c r="N1212" s="1"/>
      <c r="O1212" s="1"/>
    </row>
    <row r="1213" spans="1:15" outlineLevel="7" x14ac:dyDescent="0.25">
      <c r="A1213" s="234" t="s">
        <v>359</v>
      </c>
      <c r="B1213" s="37" t="s">
        <v>343</v>
      </c>
      <c r="C1213" s="37" t="s">
        <v>280</v>
      </c>
      <c r="D1213" s="37" t="s">
        <v>429</v>
      </c>
      <c r="E1213" s="37" t="s">
        <v>360</v>
      </c>
      <c r="F1213" s="79">
        <v>461.18358000000001</v>
      </c>
      <c r="G1213" s="26"/>
      <c r="H1213" s="80">
        <f t="shared" si="212"/>
        <v>461.18358000000001</v>
      </c>
      <c r="I1213" s="26"/>
      <c r="J1213" s="80">
        <f t="shared" si="220"/>
        <v>461.18358000000001</v>
      </c>
      <c r="K1213" s="26"/>
      <c r="L1213" s="23">
        <f t="shared" si="217"/>
        <v>461.18358000000001</v>
      </c>
      <c r="O1213" s="305">
        <f>L1213+N1213</f>
        <v>461.18358000000001</v>
      </c>
    </row>
    <row r="1214" spans="1:15" ht="89.25" outlineLevel="6" x14ac:dyDescent="0.25">
      <c r="A1214" s="233" t="s">
        <v>777</v>
      </c>
      <c r="B1214" s="36" t="s">
        <v>343</v>
      </c>
      <c r="C1214" s="36" t="s">
        <v>280</v>
      </c>
      <c r="D1214" s="36" t="s">
        <v>430</v>
      </c>
      <c r="E1214" s="36"/>
      <c r="F1214" s="79">
        <v>4.6589999999999998</v>
      </c>
      <c r="G1214" s="23">
        <f>G1215</f>
        <v>0</v>
      </c>
      <c r="H1214" s="80">
        <f t="shared" si="212"/>
        <v>4.6589999999999998</v>
      </c>
      <c r="I1214" s="23">
        <f>I1215</f>
        <v>0</v>
      </c>
      <c r="J1214" s="80">
        <f t="shared" si="220"/>
        <v>4.6589999999999998</v>
      </c>
      <c r="K1214" s="23">
        <f>K1215</f>
        <v>0</v>
      </c>
      <c r="L1214" s="23">
        <f t="shared" si="217"/>
        <v>4.6589999999999998</v>
      </c>
      <c r="M1214" s="1"/>
      <c r="N1214" s="1"/>
      <c r="O1214" s="1"/>
    </row>
    <row r="1215" spans="1:15" outlineLevel="7" x14ac:dyDescent="0.25">
      <c r="A1215" s="234" t="s">
        <v>359</v>
      </c>
      <c r="B1215" s="37" t="s">
        <v>343</v>
      </c>
      <c r="C1215" s="37" t="s">
        <v>280</v>
      </c>
      <c r="D1215" s="37" t="s">
        <v>430</v>
      </c>
      <c r="E1215" s="37" t="s">
        <v>360</v>
      </c>
      <c r="F1215" s="79">
        <v>4.6589999999999998</v>
      </c>
      <c r="G1215" s="26"/>
      <c r="H1215" s="80">
        <f t="shared" si="212"/>
        <v>4.6589999999999998</v>
      </c>
      <c r="I1215" s="26"/>
      <c r="J1215" s="80">
        <f t="shared" si="220"/>
        <v>4.6589999999999998</v>
      </c>
      <c r="K1215" s="26"/>
      <c r="L1215" s="23">
        <f t="shared" si="217"/>
        <v>4.6589999999999998</v>
      </c>
      <c r="O1215" s="305">
        <f>L1215+N1215</f>
        <v>4.6589999999999998</v>
      </c>
    </row>
    <row r="1216" spans="1:15" outlineLevel="4" x14ac:dyDescent="0.25">
      <c r="A1216" s="233" t="s">
        <v>381</v>
      </c>
      <c r="B1216" s="36" t="s">
        <v>343</v>
      </c>
      <c r="C1216" s="36" t="s">
        <v>280</v>
      </c>
      <c r="D1216" s="36" t="s">
        <v>382</v>
      </c>
      <c r="E1216" s="36"/>
      <c r="F1216" s="79">
        <v>168.84</v>
      </c>
      <c r="G1216" s="23">
        <f>G1217</f>
        <v>12.299999999999999</v>
      </c>
      <c r="H1216" s="80">
        <f t="shared" si="212"/>
        <v>181.14000000000001</v>
      </c>
      <c r="I1216" s="23">
        <f>I1217</f>
        <v>0</v>
      </c>
      <c r="J1216" s="80">
        <f t="shared" si="220"/>
        <v>181.14000000000001</v>
      </c>
      <c r="K1216" s="23">
        <f>K1217</f>
        <v>0</v>
      </c>
      <c r="L1216" s="23">
        <f t="shared" si="217"/>
        <v>181.14000000000001</v>
      </c>
      <c r="M1216" s="1"/>
      <c r="N1216" s="1"/>
      <c r="O1216" s="1"/>
    </row>
    <row r="1217" spans="1:15" outlineLevel="4" x14ac:dyDescent="0.25">
      <c r="A1217" s="222" t="s">
        <v>724</v>
      </c>
      <c r="B1217" s="38" t="s">
        <v>343</v>
      </c>
      <c r="C1217" s="36" t="s">
        <v>280</v>
      </c>
      <c r="D1217" s="52" t="s">
        <v>725</v>
      </c>
      <c r="E1217" s="36"/>
      <c r="F1217" s="79">
        <v>168.84</v>
      </c>
      <c r="G1217" s="23">
        <f>G1218+G1220</f>
        <v>12.299999999999999</v>
      </c>
      <c r="H1217" s="80">
        <f t="shared" si="212"/>
        <v>181.14000000000001</v>
      </c>
      <c r="I1217" s="23">
        <f>I1218+I1220</f>
        <v>0</v>
      </c>
      <c r="J1217" s="80">
        <f t="shared" si="220"/>
        <v>181.14000000000001</v>
      </c>
      <c r="K1217" s="23">
        <f>K1218+K1220</f>
        <v>0</v>
      </c>
      <c r="L1217" s="23">
        <f t="shared" si="217"/>
        <v>181.14000000000001</v>
      </c>
      <c r="M1217" s="1"/>
      <c r="N1217" s="1"/>
      <c r="O1217" s="1"/>
    </row>
    <row r="1218" spans="1:15" ht="25.5" outlineLevel="6" x14ac:dyDescent="0.25">
      <c r="A1218" s="233" t="s">
        <v>431</v>
      </c>
      <c r="B1218" s="36" t="s">
        <v>343</v>
      </c>
      <c r="C1218" s="36" t="s">
        <v>280</v>
      </c>
      <c r="D1218" s="36" t="s">
        <v>432</v>
      </c>
      <c r="E1218" s="36"/>
      <c r="F1218" s="79">
        <v>167.1516</v>
      </c>
      <c r="G1218" s="23">
        <f>G1219</f>
        <v>12.2</v>
      </c>
      <c r="H1218" s="80">
        <f t="shared" si="212"/>
        <v>179.35159999999999</v>
      </c>
      <c r="I1218" s="23">
        <f>I1219</f>
        <v>0</v>
      </c>
      <c r="J1218" s="80">
        <f t="shared" si="220"/>
        <v>179.35159999999999</v>
      </c>
      <c r="K1218" s="23">
        <f>K1219</f>
        <v>0</v>
      </c>
      <c r="L1218" s="23">
        <f t="shared" si="217"/>
        <v>179.35159999999999</v>
      </c>
      <c r="M1218" s="1"/>
      <c r="N1218" s="1"/>
      <c r="O1218" s="1"/>
    </row>
    <row r="1219" spans="1:15" outlineLevel="7" x14ac:dyDescent="0.25">
      <c r="A1219" s="234" t="s">
        <v>359</v>
      </c>
      <c r="B1219" s="37" t="s">
        <v>343</v>
      </c>
      <c r="C1219" s="37" t="s">
        <v>280</v>
      </c>
      <c r="D1219" s="37" t="s">
        <v>432</v>
      </c>
      <c r="E1219" s="37" t="s">
        <v>360</v>
      </c>
      <c r="F1219" s="79">
        <v>167.1516</v>
      </c>
      <c r="G1219" s="25">
        <v>12.2</v>
      </c>
      <c r="H1219" s="80">
        <f t="shared" ref="H1219:H1226" si="221">F1219+G1219</f>
        <v>179.35159999999999</v>
      </c>
      <c r="I1219" s="26"/>
      <c r="J1219" s="80">
        <f t="shared" si="220"/>
        <v>179.35159999999999</v>
      </c>
      <c r="K1219" s="26"/>
      <c r="L1219" s="23">
        <f t="shared" si="217"/>
        <v>179.35159999999999</v>
      </c>
      <c r="O1219" s="305">
        <f>L1219+N1219</f>
        <v>179.35159999999999</v>
      </c>
    </row>
    <row r="1220" spans="1:15" ht="38.25" outlineLevel="6" x14ac:dyDescent="0.25">
      <c r="A1220" s="233" t="s">
        <v>433</v>
      </c>
      <c r="B1220" s="36" t="s">
        <v>343</v>
      </c>
      <c r="C1220" s="36" t="s">
        <v>280</v>
      </c>
      <c r="D1220" s="36" t="s">
        <v>434</v>
      </c>
      <c r="E1220" s="36"/>
      <c r="F1220" s="79">
        <v>1.6883999999999999</v>
      </c>
      <c r="G1220" s="23">
        <f>G1221</f>
        <v>0.1</v>
      </c>
      <c r="H1220" s="80">
        <f t="shared" si="221"/>
        <v>1.7884</v>
      </c>
      <c r="I1220" s="23">
        <f>I1221</f>
        <v>0</v>
      </c>
      <c r="J1220" s="80">
        <f t="shared" si="220"/>
        <v>1.7884</v>
      </c>
      <c r="K1220" s="23">
        <f>K1221</f>
        <v>0</v>
      </c>
      <c r="L1220" s="23">
        <f t="shared" si="217"/>
        <v>1.7884</v>
      </c>
      <c r="M1220" s="1"/>
      <c r="N1220" s="1"/>
      <c r="O1220" s="1"/>
    </row>
    <row r="1221" spans="1:15" outlineLevel="7" x14ac:dyDescent="0.25">
      <c r="A1221" s="234" t="s">
        <v>359</v>
      </c>
      <c r="B1221" s="37" t="s">
        <v>343</v>
      </c>
      <c r="C1221" s="37" t="s">
        <v>280</v>
      </c>
      <c r="D1221" s="37" t="s">
        <v>434</v>
      </c>
      <c r="E1221" s="37" t="s">
        <v>360</v>
      </c>
      <c r="F1221" s="79">
        <v>1.6883999999999999</v>
      </c>
      <c r="G1221" s="82">
        <v>0.1</v>
      </c>
      <c r="H1221" s="80">
        <f t="shared" si="221"/>
        <v>1.7884</v>
      </c>
      <c r="I1221" s="26"/>
      <c r="J1221" s="80">
        <f t="shared" si="220"/>
        <v>1.7884</v>
      </c>
      <c r="K1221" s="26"/>
      <c r="L1221" s="23">
        <f t="shared" si="217"/>
        <v>1.7884</v>
      </c>
      <c r="O1221" s="305">
        <f>L1221+N1221</f>
        <v>1.7884</v>
      </c>
    </row>
    <row r="1222" spans="1:15" ht="38.25" outlineLevel="3" x14ac:dyDescent="0.25">
      <c r="A1222" s="233" t="s">
        <v>24</v>
      </c>
      <c r="B1222" s="36" t="s">
        <v>343</v>
      </c>
      <c r="C1222" s="36" t="s">
        <v>280</v>
      </c>
      <c r="D1222" s="36" t="s">
        <v>25</v>
      </c>
      <c r="E1222" s="36"/>
      <c r="F1222" s="79">
        <v>16788.32015</v>
      </c>
      <c r="G1222" s="23">
        <f>G1223</f>
        <v>984.5</v>
      </c>
      <c r="H1222" s="80">
        <f t="shared" si="221"/>
        <v>17772.82015</v>
      </c>
      <c r="I1222" s="23">
        <f>I1223</f>
        <v>0</v>
      </c>
      <c r="J1222" s="80">
        <f t="shared" si="220"/>
        <v>17772.82015</v>
      </c>
      <c r="K1222" s="23">
        <f>K1223</f>
        <v>0</v>
      </c>
      <c r="L1222" s="23">
        <f t="shared" si="217"/>
        <v>17772.82015</v>
      </c>
      <c r="M1222" s="1"/>
      <c r="N1222" s="1"/>
      <c r="O1222" s="1"/>
    </row>
    <row r="1223" spans="1:15" outlineLevel="4" x14ac:dyDescent="0.25">
      <c r="A1223" s="233" t="s">
        <v>30</v>
      </c>
      <c r="B1223" s="36" t="s">
        <v>343</v>
      </c>
      <c r="C1223" s="36" t="s">
        <v>280</v>
      </c>
      <c r="D1223" s="36" t="s">
        <v>31</v>
      </c>
      <c r="E1223" s="36"/>
      <c r="F1223" s="79">
        <v>16788.32015</v>
      </c>
      <c r="G1223" s="23">
        <f>G1224</f>
        <v>984.5</v>
      </c>
      <c r="H1223" s="80">
        <f t="shared" si="221"/>
        <v>17772.82015</v>
      </c>
      <c r="I1223" s="23">
        <f>I1224</f>
        <v>0</v>
      </c>
      <c r="J1223" s="80">
        <f t="shared" si="220"/>
        <v>17772.82015</v>
      </c>
      <c r="K1223" s="23">
        <f>K1224</f>
        <v>0</v>
      </c>
      <c r="L1223" s="23">
        <f t="shared" si="217"/>
        <v>17772.82015</v>
      </c>
      <c r="M1223" s="1"/>
      <c r="N1223" s="1"/>
      <c r="O1223" s="1"/>
    </row>
    <row r="1224" spans="1:15" outlineLevel="5" x14ac:dyDescent="0.25">
      <c r="A1224" s="233" t="s">
        <v>536</v>
      </c>
      <c r="B1224" s="36" t="s">
        <v>343</v>
      </c>
      <c r="C1224" s="36" t="s">
        <v>280</v>
      </c>
      <c r="D1224" s="36" t="s">
        <v>435</v>
      </c>
      <c r="E1224" s="36"/>
      <c r="F1224" s="79">
        <v>16788.32015</v>
      </c>
      <c r="G1224" s="23">
        <f>G1225</f>
        <v>984.5</v>
      </c>
      <c r="H1224" s="80">
        <f t="shared" si="221"/>
        <v>17772.82015</v>
      </c>
      <c r="I1224" s="23">
        <f>I1225</f>
        <v>0</v>
      </c>
      <c r="J1224" s="80">
        <f t="shared" si="220"/>
        <v>17772.82015</v>
      </c>
      <c r="K1224" s="23">
        <f>K1225</f>
        <v>0</v>
      </c>
      <c r="L1224" s="23">
        <f t="shared" si="217"/>
        <v>17772.82015</v>
      </c>
      <c r="M1224" s="1"/>
      <c r="N1224" s="1"/>
      <c r="O1224" s="1"/>
    </row>
    <row r="1225" spans="1:15" ht="38.25" outlineLevel="6" x14ac:dyDescent="0.25">
      <c r="A1225" s="233" t="s">
        <v>436</v>
      </c>
      <c r="B1225" s="36" t="s">
        <v>343</v>
      </c>
      <c r="C1225" s="36" t="s">
        <v>280</v>
      </c>
      <c r="D1225" s="36" t="s">
        <v>437</v>
      </c>
      <c r="E1225" s="36"/>
      <c r="F1225" s="79">
        <v>16788.32015</v>
      </c>
      <c r="G1225" s="23">
        <f>G1226</f>
        <v>984.5</v>
      </c>
      <c r="H1225" s="80">
        <f t="shared" si="221"/>
        <v>17772.82015</v>
      </c>
      <c r="I1225" s="23">
        <f>I1226</f>
        <v>0</v>
      </c>
      <c r="J1225" s="80">
        <f t="shared" si="220"/>
        <v>17772.82015</v>
      </c>
      <c r="K1225" s="23">
        <f>K1226</f>
        <v>0</v>
      </c>
      <c r="L1225" s="23">
        <f t="shared" si="217"/>
        <v>17772.82015</v>
      </c>
      <c r="M1225" s="1"/>
      <c r="N1225" s="1"/>
      <c r="O1225" s="1"/>
    </row>
    <row r="1226" spans="1:15" outlineLevel="7" x14ac:dyDescent="0.25">
      <c r="A1226" s="234" t="s">
        <v>359</v>
      </c>
      <c r="B1226" s="37" t="s">
        <v>343</v>
      </c>
      <c r="C1226" s="37" t="s">
        <v>280</v>
      </c>
      <c r="D1226" s="37" t="s">
        <v>437</v>
      </c>
      <c r="E1226" s="37" t="s">
        <v>360</v>
      </c>
      <c r="F1226" s="79">
        <v>16788.32015</v>
      </c>
      <c r="G1226" s="25">
        <v>984.5</v>
      </c>
      <c r="H1226" s="80">
        <f t="shared" si="221"/>
        <v>17772.82015</v>
      </c>
      <c r="I1226" s="26"/>
      <c r="J1226" s="80">
        <f t="shared" si="220"/>
        <v>17772.82015</v>
      </c>
      <c r="K1226" s="26"/>
      <c r="L1226" s="23">
        <f t="shared" si="217"/>
        <v>17772.82015</v>
      </c>
      <c r="O1226" s="305">
        <f>L1226+N1226</f>
        <v>17772.82015</v>
      </c>
    </row>
    <row r="1227" spans="1:15" outlineLevel="7" x14ac:dyDescent="0.25">
      <c r="A1227" s="233" t="s">
        <v>787</v>
      </c>
      <c r="B1227" s="36">
        <v>283</v>
      </c>
      <c r="C1227" s="36">
        <v>1004</v>
      </c>
      <c r="D1227" s="36">
        <v>9900000000</v>
      </c>
      <c r="E1227" s="37"/>
      <c r="F1227" s="79"/>
      <c r="G1227" s="25"/>
      <c r="H1227" s="80"/>
      <c r="I1227" s="26"/>
      <c r="J1227" s="80"/>
      <c r="K1227" s="23">
        <f>K1228+K1229</f>
        <v>1099.0999999999999</v>
      </c>
      <c r="L1227" s="23">
        <f t="shared" si="217"/>
        <v>1099.0999999999999</v>
      </c>
      <c r="N1227" s="1"/>
      <c r="O1227" s="1"/>
    </row>
    <row r="1228" spans="1:15" outlineLevel="7" x14ac:dyDescent="0.25">
      <c r="A1228" s="234" t="s">
        <v>359</v>
      </c>
      <c r="B1228" s="37">
        <v>283</v>
      </c>
      <c r="C1228" s="37">
        <v>1004</v>
      </c>
      <c r="D1228" s="37">
        <v>9900006900</v>
      </c>
      <c r="E1228" s="37">
        <v>612</v>
      </c>
      <c r="F1228" s="79"/>
      <c r="G1228" s="25"/>
      <c r="H1228" s="80"/>
      <c r="I1228" s="26"/>
      <c r="J1228" s="80"/>
      <c r="K1228" s="124">
        <v>1088.0999999999999</v>
      </c>
      <c r="L1228" s="23">
        <f>J1228+K1228</f>
        <v>1088.0999999999999</v>
      </c>
      <c r="O1228" s="305">
        <f>L1228+N1228</f>
        <v>1088.0999999999999</v>
      </c>
    </row>
    <row r="1229" spans="1:15" ht="45.75" customHeight="1" outlineLevel="7" x14ac:dyDescent="0.25">
      <c r="A1229" s="222" t="s">
        <v>1143</v>
      </c>
      <c r="B1229" s="36">
        <v>283</v>
      </c>
      <c r="C1229" s="36">
        <v>1004</v>
      </c>
      <c r="D1229" s="36" t="s">
        <v>1142</v>
      </c>
      <c r="E1229" s="37"/>
      <c r="F1229" s="79"/>
      <c r="G1229" s="25"/>
      <c r="H1229" s="80"/>
      <c r="I1229" s="26"/>
      <c r="J1229" s="80"/>
      <c r="K1229" s="23">
        <f>K1230</f>
        <v>11</v>
      </c>
      <c r="L1229" s="23">
        <f>J1229+K1229</f>
        <v>11</v>
      </c>
      <c r="O1229" s="20"/>
    </row>
    <row r="1230" spans="1:15" outlineLevel="7" x14ac:dyDescent="0.25">
      <c r="A1230" s="234" t="s">
        <v>359</v>
      </c>
      <c r="B1230" s="37">
        <v>283</v>
      </c>
      <c r="C1230" s="37">
        <v>1004</v>
      </c>
      <c r="D1230" s="37" t="s">
        <v>1142</v>
      </c>
      <c r="E1230" s="37">
        <v>612</v>
      </c>
      <c r="F1230" s="79"/>
      <c r="G1230" s="25"/>
      <c r="H1230" s="80"/>
      <c r="I1230" s="26"/>
      <c r="J1230" s="80"/>
      <c r="K1230" s="26">
        <v>11</v>
      </c>
      <c r="L1230" s="23">
        <f>J1230+K1230</f>
        <v>11</v>
      </c>
      <c r="N1230" s="20">
        <v>11</v>
      </c>
      <c r="O1230" s="305">
        <f>L1230+N1230</f>
        <v>22</v>
      </c>
    </row>
    <row r="1231" spans="1:15" ht="51" x14ac:dyDescent="0.25">
      <c r="A1231" s="232" t="s">
        <v>438</v>
      </c>
      <c r="B1231" s="35" t="s">
        <v>439</v>
      </c>
      <c r="C1231" s="35"/>
      <c r="D1231" s="35"/>
      <c r="E1231" s="35"/>
      <c r="F1231" s="12">
        <v>25425.185300000001</v>
      </c>
      <c r="G1231" s="78">
        <f>G1232+G1267</f>
        <v>2018.8</v>
      </c>
      <c r="H1231" s="78">
        <f>F1231+G1231</f>
        <v>27443.9853</v>
      </c>
      <c r="I1231" s="78">
        <f>I1232+I1267</f>
        <v>0</v>
      </c>
      <c r="J1231" s="78">
        <f>H1231+I1231</f>
        <v>27443.9853</v>
      </c>
      <c r="K1231" s="78">
        <f>K1232+K1267</f>
        <v>6019.7000000000007</v>
      </c>
      <c r="L1231" s="78">
        <f>J1231+K1231</f>
        <v>33463.685299999997</v>
      </c>
      <c r="M1231" s="1"/>
      <c r="N1231" s="1"/>
      <c r="O1231" s="1"/>
    </row>
    <row r="1232" spans="1:15" outlineLevel="1" x14ac:dyDescent="0.25">
      <c r="A1232" s="233" t="s">
        <v>2</v>
      </c>
      <c r="B1232" s="36" t="s">
        <v>439</v>
      </c>
      <c r="C1232" s="36" t="s">
        <v>3</v>
      </c>
      <c r="D1232" s="36"/>
      <c r="E1232" s="36"/>
      <c r="F1232" s="79">
        <v>24725.3</v>
      </c>
      <c r="G1232" s="23">
        <f>G1233</f>
        <v>1821.3</v>
      </c>
      <c r="H1232" s="80">
        <f t="shared" ref="H1232:H1273" si="222">F1232+G1232</f>
        <v>26546.6</v>
      </c>
      <c r="I1232" s="23">
        <f>I1233</f>
        <v>0</v>
      </c>
      <c r="J1232" s="80">
        <f t="shared" ref="J1232:J1273" si="223">H1232+I1232</f>
        <v>26546.6</v>
      </c>
      <c r="K1232" s="23">
        <f>K1233</f>
        <v>6019.7000000000007</v>
      </c>
      <c r="L1232" s="23">
        <f t="shared" ref="L1232:L1236" si="224">J1232+K1232</f>
        <v>32566.3</v>
      </c>
      <c r="M1232" s="1"/>
      <c r="N1232" s="1"/>
      <c r="O1232" s="1"/>
    </row>
    <row r="1233" spans="1:16" outlineLevel="2" x14ac:dyDescent="0.25">
      <c r="A1233" s="233" t="s">
        <v>75</v>
      </c>
      <c r="B1233" s="36" t="s">
        <v>439</v>
      </c>
      <c r="C1233" s="36" t="s">
        <v>76</v>
      </c>
      <c r="D1233" s="36"/>
      <c r="E1233" s="36"/>
      <c r="F1233" s="79">
        <v>24725.3</v>
      </c>
      <c r="G1233" s="23">
        <f>G1234</f>
        <v>1821.3</v>
      </c>
      <c r="H1233" s="80">
        <f t="shared" si="222"/>
        <v>26546.6</v>
      </c>
      <c r="I1233" s="23">
        <f>I1234</f>
        <v>0</v>
      </c>
      <c r="J1233" s="80">
        <f t="shared" si="223"/>
        <v>26546.6</v>
      </c>
      <c r="K1233" s="23">
        <f>K1234</f>
        <v>6019.7000000000007</v>
      </c>
      <c r="L1233" s="23">
        <f t="shared" si="224"/>
        <v>32566.3</v>
      </c>
      <c r="M1233" s="1"/>
      <c r="N1233" s="1"/>
      <c r="O1233" s="1"/>
    </row>
    <row r="1234" spans="1:16" ht="25.5" outlineLevel="3" x14ac:dyDescent="0.25">
      <c r="A1234" s="233" t="s">
        <v>440</v>
      </c>
      <c r="B1234" s="36" t="s">
        <v>439</v>
      </c>
      <c r="C1234" s="36" t="s">
        <v>76</v>
      </c>
      <c r="D1234" s="36" t="s">
        <v>441</v>
      </c>
      <c r="E1234" s="36"/>
      <c r="F1234" s="79">
        <v>24725.3</v>
      </c>
      <c r="G1234" s="23">
        <f>G1235+G1245+G1251</f>
        <v>1821.3</v>
      </c>
      <c r="H1234" s="80">
        <f t="shared" si="222"/>
        <v>26546.6</v>
      </c>
      <c r="I1234" s="23">
        <f>I1235+I1245+I1251</f>
        <v>0</v>
      </c>
      <c r="J1234" s="80">
        <f t="shared" si="223"/>
        <v>26546.6</v>
      </c>
      <c r="K1234" s="23">
        <f>K1235+K1245+K1251+K1261</f>
        <v>6019.7000000000007</v>
      </c>
      <c r="L1234" s="23">
        <f t="shared" si="224"/>
        <v>32566.3</v>
      </c>
      <c r="M1234" s="1"/>
      <c r="N1234" s="1"/>
      <c r="O1234" s="1"/>
    </row>
    <row r="1235" spans="1:16" ht="25.5" outlineLevel="3" x14ac:dyDescent="0.25">
      <c r="A1235" s="222" t="s">
        <v>734</v>
      </c>
      <c r="B1235" s="38" t="s">
        <v>439</v>
      </c>
      <c r="C1235" s="36" t="s">
        <v>76</v>
      </c>
      <c r="D1235" s="52" t="s">
        <v>735</v>
      </c>
      <c r="E1235" s="36"/>
      <c r="F1235" s="79">
        <v>12007.8</v>
      </c>
      <c r="G1235" s="23">
        <f>G1239</f>
        <v>0</v>
      </c>
      <c r="H1235" s="80">
        <f t="shared" si="222"/>
        <v>12007.8</v>
      </c>
      <c r="I1235" s="23">
        <f>I1239</f>
        <v>0</v>
      </c>
      <c r="J1235" s="80">
        <f t="shared" si="223"/>
        <v>12007.8</v>
      </c>
      <c r="K1235" s="23">
        <f>K1239+K1236</f>
        <v>6219.3</v>
      </c>
      <c r="L1235" s="23">
        <f t="shared" si="224"/>
        <v>18227.099999999999</v>
      </c>
      <c r="M1235" s="1"/>
      <c r="N1235" s="1"/>
      <c r="O1235" s="1"/>
    </row>
    <row r="1236" spans="1:16" outlineLevel="3" x14ac:dyDescent="0.25">
      <c r="A1236" s="222" t="s">
        <v>773</v>
      </c>
      <c r="B1236" s="38" t="s">
        <v>439</v>
      </c>
      <c r="C1236" s="36" t="s">
        <v>76</v>
      </c>
      <c r="D1236" s="52" t="s">
        <v>826</v>
      </c>
      <c r="E1236" s="36"/>
      <c r="F1236" s="79"/>
      <c r="G1236" s="23"/>
      <c r="H1236" s="80"/>
      <c r="I1236" s="23"/>
      <c r="J1236" s="80"/>
      <c r="K1236" s="23">
        <f>K1237+K1238</f>
        <v>359.1</v>
      </c>
      <c r="L1236" s="23">
        <f t="shared" si="224"/>
        <v>359.1</v>
      </c>
      <c r="M1236" s="1"/>
      <c r="N1236" s="1"/>
      <c r="O1236" s="1"/>
    </row>
    <row r="1237" spans="1:16" ht="25.5" outlineLevel="3" x14ac:dyDescent="0.25">
      <c r="A1237" s="242" t="s">
        <v>798</v>
      </c>
      <c r="B1237" s="45" t="s">
        <v>439</v>
      </c>
      <c r="C1237" s="37" t="s">
        <v>76</v>
      </c>
      <c r="D1237" s="56" t="s">
        <v>826</v>
      </c>
      <c r="E1237" s="133">
        <v>121</v>
      </c>
      <c r="F1237" s="79"/>
      <c r="G1237" s="23"/>
      <c r="H1237" s="80"/>
      <c r="I1237" s="23"/>
      <c r="J1237" s="112"/>
      <c r="K1237" s="124">
        <v>275.8</v>
      </c>
      <c r="L1237" s="23">
        <f t="shared" ref="L1237:L1246" si="225">J1237+K1237</f>
        <v>275.8</v>
      </c>
      <c r="M1237" s="1"/>
      <c r="O1237" s="305">
        <f t="shared" ref="O1237:O1238" si="226">L1237+N1237</f>
        <v>275.8</v>
      </c>
    </row>
    <row r="1238" spans="1:16" ht="51" outlineLevel="3" x14ac:dyDescent="0.25">
      <c r="A1238" s="216" t="s">
        <v>821</v>
      </c>
      <c r="B1238" s="45" t="s">
        <v>439</v>
      </c>
      <c r="C1238" s="37" t="s">
        <v>76</v>
      </c>
      <c r="D1238" s="56" t="s">
        <v>826</v>
      </c>
      <c r="E1238" s="37">
        <v>129</v>
      </c>
      <c r="F1238" s="79"/>
      <c r="G1238" s="23"/>
      <c r="H1238" s="80"/>
      <c r="I1238" s="23"/>
      <c r="J1238" s="112"/>
      <c r="K1238" s="124">
        <v>83.3</v>
      </c>
      <c r="L1238" s="23">
        <f t="shared" si="225"/>
        <v>83.3</v>
      </c>
      <c r="M1238" s="1"/>
      <c r="O1238" s="305">
        <f t="shared" si="226"/>
        <v>83.3</v>
      </c>
    </row>
    <row r="1239" spans="1:16" outlineLevel="6" x14ac:dyDescent="0.25">
      <c r="A1239" s="236" t="s">
        <v>303</v>
      </c>
      <c r="B1239" s="41" t="s">
        <v>439</v>
      </c>
      <c r="C1239" s="36" t="s">
        <v>76</v>
      </c>
      <c r="D1239" s="36" t="s">
        <v>442</v>
      </c>
      <c r="E1239" s="36"/>
      <c r="F1239" s="79">
        <v>12007.8</v>
      </c>
      <c r="G1239" s="23">
        <f>G1240+G1242+G1243+G1244</f>
        <v>0</v>
      </c>
      <c r="H1239" s="80">
        <f t="shared" si="222"/>
        <v>12007.8</v>
      </c>
      <c r="I1239" s="23">
        <f>I1240+I1242+I1243+I1244</f>
        <v>0</v>
      </c>
      <c r="J1239" s="80">
        <f t="shared" si="223"/>
        <v>12007.8</v>
      </c>
      <c r="K1239" s="23">
        <f>K1240+K1242+K1243+K1244+K1241</f>
        <v>5860.2</v>
      </c>
      <c r="L1239" s="23">
        <f t="shared" si="225"/>
        <v>17868</v>
      </c>
      <c r="M1239" s="1"/>
      <c r="N1239" s="1"/>
      <c r="O1239" s="1"/>
    </row>
    <row r="1240" spans="1:16" ht="25.5" outlineLevel="7" x14ac:dyDescent="0.25">
      <c r="A1240" s="234" t="s">
        <v>10</v>
      </c>
      <c r="B1240" s="37" t="s">
        <v>439</v>
      </c>
      <c r="C1240" s="37" t="s">
        <v>76</v>
      </c>
      <c r="D1240" s="37" t="s">
        <v>442</v>
      </c>
      <c r="E1240" s="37" t="s">
        <v>11</v>
      </c>
      <c r="F1240" s="79">
        <v>8878.7000000000007</v>
      </c>
      <c r="G1240" s="26"/>
      <c r="H1240" s="80">
        <f t="shared" si="222"/>
        <v>8878.7000000000007</v>
      </c>
      <c r="I1240" s="26"/>
      <c r="J1240" s="80">
        <f t="shared" si="223"/>
        <v>8878.7000000000007</v>
      </c>
      <c r="K1240" s="323">
        <v>3840</v>
      </c>
      <c r="L1240" s="23">
        <f t="shared" si="225"/>
        <v>12718.7</v>
      </c>
      <c r="M1240" s="20" t="s">
        <v>637</v>
      </c>
      <c r="O1240" s="305">
        <f t="shared" ref="O1240:O1244" si="227">L1240+N1240</f>
        <v>12718.7</v>
      </c>
    </row>
    <row r="1241" spans="1:16" ht="28.5" customHeight="1" outlineLevel="7" x14ac:dyDescent="0.25">
      <c r="A1241" s="218" t="s">
        <v>1144</v>
      </c>
      <c r="B1241" s="37" t="s">
        <v>439</v>
      </c>
      <c r="C1241" s="37" t="s">
        <v>76</v>
      </c>
      <c r="D1241" s="37" t="s">
        <v>442</v>
      </c>
      <c r="E1241" s="37">
        <v>122</v>
      </c>
      <c r="F1241" s="79"/>
      <c r="G1241" s="26"/>
      <c r="H1241" s="80"/>
      <c r="I1241" s="26"/>
      <c r="J1241" s="80"/>
      <c r="K1241" s="26">
        <v>5.6</v>
      </c>
      <c r="L1241" s="23">
        <f t="shared" si="225"/>
        <v>5.6</v>
      </c>
      <c r="N1241" s="20">
        <v>5.6</v>
      </c>
      <c r="O1241" s="305">
        <f t="shared" si="227"/>
        <v>11.2</v>
      </c>
    </row>
    <row r="1242" spans="1:16" ht="51" outlineLevel="7" x14ac:dyDescent="0.25">
      <c r="A1242" s="234" t="s">
        <v>12</v>
      </c>
      <c r="B1242" s="37" t="s">
        <v>439</v>
      </c>
      <c r="C1242" s="37" t="s">
        <v>76</v>
      </c>
      <c r="D1242" s="37" t="s">
        <v>442</v>
      </c>
      <c r="E1242" s="37" t="s">
        <v>13</v>
      </c>
      <c r="F1242" s="79">
        <v>2654.2</v>
      </c>
      <c r="G1242" s="26"/>
      <c r="H1242" s="80">
        <f t="shared" si="222"/>
        <v>2654.2</v>
      </c>
      <c r="I1242" s="26"/>
      <c r="J1242" s="80">
        <f t="shared" si="223"/>
        <v>2654.2</v>
      </c>
      <c r="K1242" s="323">
        <v>1160</v>
      </c>
      <c r="L1242" s="23">
        <f t="shared" si="225"/>
        <v>3814.2</v>
      </c>
      <c r="M1242" s="20" t="s">
        <v>637</v>
      </c>
      <c r="O1242" s="305">
        <f t="shared" si="227"/>
        <v>3814.2</v>
      </c>
    </row>
    <row r="1243" spans="1:16" ht="25.5" outlineLevel="7" x14ac:dyDescent="0.25">
      <c r="A1243" s="234" t="s">
        <v>42</v>
      </c>
      <c r="B1243" s="37" t="s">
        <v>439</v>
      </c>
      <c r="C1243" s="37" t="s">
        <v>76</v>
      </c>
      <c r="D1243" s="37" t="s">
        <v>442</v>
      </c>
      <c r="E1243" s="37" t="s">
        <v>43</v>
      </c>
      <c r="F1243" s="79">
        <v>230</v>
      </c>
      <c r="G1243" s="26"/>
      <c r="H1243" s="80">
        <f t="shared" si="222"/>
        <v>230</v>
      </c>
      <c r="I1243" s="26"/>
      <c r="J1243" s="112">
        <f t="shared" si="223"/>
        <v>230</v>
      </c>
      <c r="K1243" s="26">
        <v>538.70000000000005</v>
      </c>
      <c r="L1243" s="23">
        <f t="shared" si="225"/>
        <v>768.7</v>
      </c>
      <c r="N1243" s="20">
        <v>538.70000000000005</v>
      </c>
      <c r="O1243" s="305">
        <f t="shared" si="227"/>
        <v>1307.4000000000001</v>
      </c>
    </row>
    <row r="1244" spans="1:16" outlineLevel="7" x14ac:dyDescent="0.25">
      <c r="A1244" s="216" t="s">
        <v>548</v>
      </c>
      <c r="B1244" s="37" t="s">
        <v>439</v>
      </c>
      <c r="C1244" s="37" t="s">
        <v>76</v>
      </c>
      <c r="D1244" s="37" t="s">
        <v>442</v>
      </c>
      <c r="E1244" s="37" t="s">
        <v>44</v>
      </c>
      <c r="F1244" s="79">
        <v>244.9</v>
      </c>
      <c r="G1244" s="26"/>
      <c r="H1244" s="80">
        <f t="shared" si="222"/>
        <v>244.9</v>
      </c>
      <c r="I1244" s="26"/>
      <c r="J1244" s="112">
        <f t="shared" si="223"/>
        <v>244.9</v>
      </c>
      <c r="K1244" s="26">
        <v>315.89999999999998</v>
      </c>
      <c r="L1244" s="23">
        <f t="shared" si="225"/>
        <v>560.79999999999995</v>
      </c>
      <c r="N1244" s="20">
        <v>315.89999999999998</v>
      </c>
      <c r="O1244" s="305">
        <f t="shared" si="227"/>
        <v>876.69999999999993</v>
      </c>
    </row>
    <row r="1245" spans="1:16" ht="25.5" outlineLevel="7" x14ac:dyDescent="0.25">
      <c r="A1245" s="222" t="s">
        <v>736</v>
      </c>
      <c r="B1245" s="38" t="s">
        <v>439</v>
      </c>
      <c r="C1245" s="36" t="s">
        <v>76</v>
      </c>
      <c r="D1245" s="52" t="s">
        <v>737</v>
      </c>
      <c r="E1245" s="37"/>
      <c r="F1245" s="79">
        <v>1500</v>
      </c>
      <c r="G1245" s="23">
        <f>G1246+G1249</f>
        <v>1821.3</v>
      </c>
      <c r="H1245" s="80">
        <f t="shared" si="222"/>
        <v>3321.3</v>
      </c>
      <c r="I1245" s="23">
        <f>I1246+I1249+I1249</f>
        <v>0</v>
      </c>
      <c r="J1245" s="80">
        <f t="shared" si="223"/>
        <v>3321.3</v>
      </c>
      <c r="K1245" s="23">
        <f>K1246+K1249+K1249</f>
        <v>-1831.2</v>
      </c>
      <c r="L1245" s="23">
        <f t="shared" si="225"/>
        <v>1490.1000000000001</v>
      </c>
      <c r="M1245" s="1"/>
      <c r="N1245" s="1"/>
      <c r="O1245" s="1"/>
    </row>
    <row r="1246" spans="1:16" ht="55.5" customHeight="1" outlineLevel="7" x14ac:dyDescent="0.25">
      <c r="A1246" s="222" t="s">
        <v>605</v>
      </c>
      <c r="B1246" s="36" t="s">
        <v>439</v>
      </c>
      <c r="C1246" s="36" t="s">
        <v>76</v>
      </c>
      <c r="D1246" s="52" t="s">
        <v>606</v>
      </c>
      <c r="E1246" s="38"/>
      <c r="F1246" s="79">
        <v>0</v>
      </c>
      <c r="G1246" s="23">
        <f>G1247+G1248</f>
        <v>1831.2</v>
      </c>
      <c r="H1246" s="80">
        <f t="shared" si="222"/>
        <v>1831.2</v>
      </c>
      <c r="I1246" s="23">
        <f>I1247+I1248</f>
        <v>0</v>
      </c>
      <c r="J1246" s="80">
        <f t="shared" si="223"/>
        <v>1831.2</v>
      </c>
      <c r="K1246" s="23">
        <f>K1247+K1248</f>
        <v>-1831.2</v>
      </c>
      <c r="L1246" s="23">
        <f t="shared" si="225"/>
        <v>0</v>
      </c>
      <c r="M1246" s="1"/>
      <c r="N1246" s="1"/>
      <c r="O1246" s="1"/>
    </row>
    <row r="1247" spans="1:16" s="286" customFormat="1" ht="25.5" outlineLevel="7" x14ac:dyDescent="0.25">
      <c r="A1247" s="287" t="s">
        <v>10</v>
      </c>
      <c r="B1247" s="288" t="s">
        <v>439</v>
      </c>
      <c r="C1247" s="288" t="s">
        <v>76</v>
      </c>
      <c r="D1247" s="289" t="s">
        <v>606</v>
      </c>
      <c r="E1247" s="290" t="s">
        <v>11</v>
      </c>
      <c r="F1247" s="291"/>
      <c r="G1247" s="292">
        <v>1406.2</v>
      </c>
      <c r="H1247" s="164">
        <f t="shared" si="222"/>
        <v>1406.2</v>
      </c>
      <c r="I1247" s="293"/>
      <c r="J1247" s="294">
        <f t="shared" si="223"/>
        <v>1406.2</v>
      </c>
      <c r="K1247" s="295">
        <v>-1406.2</v>
      </c>
      <c r="L1247" s="23">
        <f t="shared" ref="L1247:L1252" si="228">J1247+K1247</f>
        <v>0</v>
      </c>
      <c r="M1247" s="284"/>
      <c r="N1247" s="284"/>
      <c r="O1247" s="305">
        <f t="shared" ref="O1247:O1248" si="229">L1247+N1247</f>
        <v>0</v>
      </c>
    </row>
    <row r="1248" spans="1:16" s="286" customFormat="1" ht="51" outlineLevel="7" x14ac:dyDescent="0.25">
      <c r="A1248" s="296" t="s">
        <v>12</v>
      </c>
      <c r="B1248" s="282" t="s">
        <v>439</v>
      </c>
      <c r="C1248" s="282" t="s">
        <v>76</v>
      </c>
      <c r="D1248" s="166" t="s">
        <v>606</v>
      </c>
      <c r="E1248" s="165" t="s">
        <v>13</v>
      </c>
      <c r="F1248" s="283"/>
      <c r="G1248" s="297">
        <v>425</v>
      </c>
      <c r="H1248" s="164">
        <f t="shared" si="222"/>
        <v>425</v>
      </c>
      <c r="I1248" s="298"/>
      <c r="J1248" s="168">
        <f t="shared" si="223"/>
        <v>425</v>
      </c>
      <c r="K1248" s="161">
        <v>-425</v>
      </c>
      <c r="L1248" s="23">
        <f t="shared" si="228"/>
        <v>0</v>
      </c>
      <c r="M1248" s="284"/>
      <c r="N1248" s="284"/>
      <c r="O1248" s="305">
        <f t="shared" si="229"/>
        <v>0</v>
      </c>
      <c r="P1248" s="285"/>
    </row>
    <row r="1249" spans="1:15" ht="89.25" outlineLevel="6" x14ac:dyDescent="0.25">
      <c r="A1249" s="236" t="s">
        <v>443</v>
      </c>
      <c r="B1249" s="41" t="s">
        <v>439</v>
      </c>
      <c r="C1249" s="41" t="s">
        <v>76</v>
      </c>
      <c r="D1249" s="41" t="s">
        <v>444</v>
      </c>
      <c r="E1249" s="41"/>
      <c r="F1249" s="87">
        <v>1500</v>
      </c>
      <c r="G1249" s="88">
        <f>G1250</f>
        <v>-9.9</v>
      </c>
      <c r="H1249" s="80">
        <f t="shared" si="222"/>
        <v>1490.1</v>
      </c>
      <c r="I1249" s="88">
        <f>I1250</f>
        <v>0</v>
      </c>
      <c r="J1249" s="80">
        <f t="shared" si="223"/>
        <v>1490.1</v>
      </c>
      <c r="K1249" s="88">
        <f>K1250</f>
        <v>0</v>
      </c>
      <c r="L1249" s="23">
        <f t="shared" si="228"/>
        <v>1490.1</v>
      </c>
      <c r="M1249" s="1"/>
      <c r="N1249" s="1"/>
      <c r="O1249" s="1"/>
    </row>
    <row r="1250" spans="1:15" outlineLevel="7" x14ac:dyDescent="0.25">
      <c r="A1250" s="216" t="s">
        <v>548</v>
      </c>
      <c r="B1250" s="37" t="s">
        <v>439</v>
      </c>
      <c r="C1250" s="37" t="s">
        <v>76</v>
      </c>
      <c r="D1250" s="37" t="s">
        <v>444</v>
      </c>
      <c r="E1250" s="37" t="s">
        <v>44</v>
      </c>
      <c r="F1250" s="79">
        <v>1500</v>
      </c>
      <c r="G1250" s="82">
        <v>-9.9</v>
      </c>
      <c r="H1250" s="80">
        <f t="shared" si="222"/>
        <v>1490.1</v>
      </c>
      <c r="I1250" s="26"/>
      <c r="J1250" s="80">
        <f t="shared" si="223"/>
        <v>1490.1</v>
      </c>
      <c r="K1250" s="26"/>
      <c r="L1250" s="23">
        <f t="shared" si="228"/>
        <v>1490.1</v>
      </c>
      <c r="O1250" s="305">
        <f>L1250+N1250</f>
        <v>1490.1</v>
      </c>
    </row>
    <row r="1251" spans="1:15" ht="38.25" outlineLevel="7" x14ac:dyDescent="0.25">
      <c r="A1251" s="222" t="s">
        <v>738</v>
      </c>
      <c r="B1251" s="38" t="s">
        <v>439</v>
      </c>
      <c r="C1251" s="36" t="s">
        <v>76</v>
      </c>
      <c r="D1251" s="52" t="s">
        <v>739</v>
      </c>
      <c r="E1251" s="37"/>
      <c r="F1251" s="79">
        <v>11217.5</v>
      </c>
      <c r="G1251" s="23">
        <f>G1255</f>
        <v>0</v>
      </c>
      <c r="H1251" s="80">
        <f t="shared" si="222"/>
        <v>11217.5</v>
      </c>
      <c r="I1251" s="23">
        <f>I1255</f>
        <v>0</v>
      </c>
      <c r="J1251" s="80">
        <f t="shared" si="223"/>
        <v>11217.5</v>
      </c>
      <c r="K1251" s="23">
        <f>K1255+K1252</f>
        <v>-64.900000000000006</v>
      </c>
      <c r="L1251" s="23">
        <f t="shared" si="228"/>
        <v>11152.6</v>
      </c>
      <c r="M1251" s="1"/>
      <c r="N1251" s="1"/>
      <c r="O1251" s="1"/>
    </row>
    <row r="1252" spans="1:15" outlineLevel="7" x14ac:dyDescent="0.25">
      <c r="A1252" s="241" t="s">
        <v>773</v>
      </c>
      <c r="B1252" s="38" t="s">
        <v>439</v>
      </c>
      <c r="C1252" s="36" t="s">
        <v>76</v>
      </c>
      <c r="D1252" s="52" t="s">
        <v>836</v>
      </c>
      <c r="E1252" s="37"/>
      <c r="F1252" s="79"/>
      <c r="G1252" s="23"/>
      <c r="H1252" s="80"/>
      <c r="I1252" s="23"/>
      <c r="J1252" s="80"/>
      <c r="K1252" s="23">
        <f>K1253+K1254</f>
        <v>30.1</v>
      </c>
      <c r="L1252" s="23">
        <f t="shared" si="228"/>
        <v>30.1</v>
      </c>
      <c r="M1252" s="1"/>
      <c r="N1252" s="1"/>
      <c r="O1252" s="1"/>
    </row>
    <row r="1253" spans="1:15" outlineLevel="7" x14ac:dyDescent="0.25">
      <c r="A1253" s="216" t="s">
        <v>91</v>
      </c>
      <c r="B1253" s="45" t="s">
        <v>439</v>
      </c>
      <c r="C1253" s="37" t="s">
        <v>76</v>
      </c>
      <c r="D1253" s="56" t="s">
        <v>836</v>
      </c>
      <c r="E1253" s="133">
        <v>111</v>
      </c>
      <c r="F1253" s="79"/>
      <c r="G1253" s="23"/>
      <c r="H1253" s="80"/>
      <c r="I1253" s="23"/>
      <c r="J1253" s="112"/>
      <c r="K1253" s="124">
        <v>23.1</v>
      </c>
      <c r="L1253" s="23">
        <f t="shared" ref="L1253:L1273" si="230">J1253+K1253</f>
        <v>23.1</v>
      </c>
      <c r="M1253" s="1"/>
      <c r="O1253" s="305">
        <f t="shared" ref="O1253:O1254" si="231">L1253+N1253</f>
        <v>23.1</v>
      </c>
    </row>
    <row r="1254" spans="1:15" ht="38.25" outlineLevel="7" x14ac:dyDescent="0.25">
      <c r="A1254" s="242" t="s">
        <v>93</v>
      </c>
      <c r="B1254" s="45" t="s">
        <v>439</v>
      </c>
      <c r="C1254" s="37" t="s">
        <v>76</v>
      </c>
      <c r="D1254" s="56" t="s">
        <v>836</v>
      </c>
      <c r="E1254" s="37">
        <v>119</v>
      </c>
      <c r="F1254" s="79"/>
      <c r="G1254" s="23"/>
      <c r="H1254" s="80"/>
      <c r="I1254" s="23"/>
      <c r="J1254" s="112"/>
      <c r="K1254" s="124">
        <v>7</v>
      </c>
      <c r="L1254" s="23">
        <f t="shared" si="230"/>
        <v>7</v>
      </c>
      <c r="M1254" s="1"/>
      <c r="O1254" s="305">
        <f t="shared" si="231"/>
        <v>7</v>
      </c>
    </row>
    <row r="1255" spans="1:15" ht="38.25" outlineLevel="6" x14ac:dyDescent="0.25">
      <c r="A1255" s="233" t="s">
        <v>89</v>
      </c>
      <c r="B1255" s="41" t="s">
        <v>439</v>
      </c>
      <c r="C1255" s="36" t="s">
        <v>76</v>
      </c>
      <c r="D1255" s="36" t="s">
        <v>445</v>
      </c>
      <c r="E1255" s="36"/>
      <c r="F1255" s="79">
        <v>11217.5</v>
      </c>
      <c r="G1255" s="23">
        <f>G1256+G1257+G1258+G1259+G1260</f>
        <v>0</v>
      </c>
      <c r="H1255" s="80">
        <f t="shared" si="222"/>
        <v>11217.5</v>
      </c>
      <c r="I1255" s="23">
        <f>I1256+I1257+I1258+I1259+I1260</f>
        <v>0</v>
      </c>
      <c r="J1255" s="80">
        <f t="shared" si="223"/>
        <v>11217.5</v>
      </c>
      <c r="K1255" s="23">
        <f>K1256+K1257+K1258+K1259+K1260</f>
        <v>-95</v>
      </c>
      <c r="L1255" s="23">
        <f t="shared" si="230"/>
        <v>11122.5</v>
      </c>
      <c r="M1255" s="1"/>
      <c r="N1255" s="1"/>
      <c r="O1255" s="1"/>
    </row>
    <row r="1256" spans="1:15" outlineLevel="7" x14ac:dyDescent="0.25">
      <c r="A1256" s="234" t="s">
        <v>91</v>
      </c>
      <c r="B1256" s="37" t="s">
        <v>439</v>
      </c>
      <c r="C1256" s="37" t="s">
        <v>76</v>
      </c>
      <c r="D1256" s="37" t="s">
        <v>445</v>
      </c>
      <c r="E1256" s="37" t="s">
        <v>92</v>
      </c>
      <c r="F1256" s="79">
        <v>8273.1</v>
      </c>
      <c r="G1256" s="26"/>
      <c r="H1256" s="80">
        <f t="shared" si="222"/>
        <v>8273.1</v>
      </c>
      <c r="I1256" s="26"/>
      <c r="J1256" s="80">
        <f t="shared" si="223"/>
        <v>8273.1</v>
      </c>
      <c r="K1256" s="26"/>
      <c r="L1256" s="23">
        <f t="shared" si="230"/>
        <v>8273.1</v>
      </c>
      <c r="O1256" s="305">
        <f t="shared" ref="O1256:O1260" si="232">L1256+N1256</f>
        <v>8273.1</v>
      </c>
    </row>
    <row r="1257" spans="1:15" ht="38.25" outlineLevel="7" x14ac:dyDescent="0.25">
      <c r="A1257" s="234" t="s">
        <v>93</v>
      </c>
      <c r="B1257" s="37" t="s">
        <v>439</v>
      </c>
      <c r="C1257" s="37" t="s">
        <v>76</v>
      </c>
      <c r="D1257" s="37" t="s">
        <v>445</v>
      </c>
      <c r="E1257" s="37" t="s">
        <v>94</v>
      </c>
      <c r="F1257" s="79">
        <v>2480.4</v>
      </c>
      <c r="G1257" s="26"/>
      <c r="H1257" s="80">
        <f t="shared" si="222"/>
        <v>2480.4</v>
      </c>
      <c r="I1257" s="26"/>
      <c r="J1257" s="80">
        <f t="shared" si="223"/>
        <v>2480.4</v>
      </c>
      <c r="K1257" s="26"/>
      <c r="L1257" s="23">
        <f t="shared" si="230"/>
        <v>2480.4</v>
      </c>
      <c r="O1257" s="305">
        <f t="shared" si="232"/>
        <v>2480.4</v>
      </c>
    </row>
    <row r="1258" spans="1:15" ht="25.5" outlineLevel="7" x14ac:dyDescent="0.25">
      <c r="A1258" s="234" t="s">
        <v>42</v>
      </c>
      <c r="B1258" s="37" t="s">
        <v>439</v>
      </c>
      <c r="C1258" s="37" t="s">
        <v>76</v>
      </c>
      <c r="D1258" s="37" t="s">
        <v>445</v>
      </c>
      <c r="E1258" s="37" t="s">
        <v>43</v>
      </c>
      <c r="F1258" s="79">
        <v>50</v>
      </c>
      <c r="G1258" s="26"/>
      <c r="H1258" s="80">
        <f t="shared" si="222"/>
        <v>50</v>
      </c>
      <c r="I1258" s="26"/>
      <c r="J1258" s="80">
        <f t="shared" si="223"/>
        <v>50</v>
      </c>
      <c r="K1258" s="26"/>
      <c r="L1258" s="23">
        <f t="shared" si="230"/>
        <v>50</v>
      </c>
      <c r="O1258" s="305">
        <f t="shared" si="232"/>
        <v>50</v>
      </c>
    </row>
    <row r="1259" spans="1:15" outlineLevel="7" x14ac:dyDescent="0.25">
      <c r="A1259" s="216" t="s">
        <v>548</v>
      </c>
      <c r="B1259" s="37" t="s">
        <v>439</v>
      </c>
      <c r="C1259" s="37" t="s">
        <v>76</v>
      </c>
      <c r="D1259" s="37" t="s">
        <v>445</v>
      </c>
      <c r="E1259" s="37" t="s">
        <v>44</v>
      </c>
      <c r="F1259" s="79">
        <v>411</v>
      </c>
      <c r="G1259" s="26"/>
      <c r="H1259" s="80">
        <f t="shared" si="222"/>
        <v>411</v>
      </c>
      <c r="I1259" s="26"/>
      <c r="J1259" s="112">
        <f t="shared" si="223"/>
        <v>411</v>
      </c>
      <c r="K1259" s="26">
        <v>-95</v>
      </c>
      <c r="L1259" s="23">
        <f t="shared" si="230"/>
        <v>316</v>
      </c>
      <c r="N1259" s="20">
        <v>-95</v>
      </c>
      <c r="O1259" s="305">
        <f t="shared" si="232"/>
        <v>221</v>
      </c>
    </row>
    <row r="1260" spans="1:15" outlineLevel="7" x14ac:dyDescent="0.25">
      <c r="A1260" s="234" t="s">
        <v>51</v>
      </c>
      <c r="B1260" s="37" t="s">
        <v>439</v>
      </c>
      <c r="C1260" s="37" t="s">
        <v>76</v>
      </c>
      <c r="D1260" s="37" t="s">
        <v>445</v>
      </c>
      <c r="E1260" s="37" t="s">
        <v>52</v>
      </c>
      <c r="F1260" s="79">
        <v>3</v>
      </c>
      <c r="G1260" s="26"/>
      <c r="H1260" s="80">
        <f t="shared" si="222"/>
        <v>3</v>
      </c>
      <c r="I1260" s="26"/>
      <c r="J1260" s="80">
        <f t="shared" si="223"/>
        <v>3</v>
      </c>
      <c r="K1260" s="26"/>
      <c r="L1260" s="23">
        <f t="shared" si="230"/>
        <v>3</v>
      </c>
      <c r="O1260" s="305">
        <f t="shared" si="232"/>
        <v>3</v>
      </c>
    </row>
    <row r="1261" spans="1:15" ht="25.5" outlineLevel="7" x14ac:dyDescent="0.25">
      <c r="A1261" s="233" t="s">
        <v>736</v>
      </c>
      <c r="B1261" s="36">
        <v>284</v>
      </c>
      <c r="C1261" s="36" t="s">
        <v>76</v>
      </c>
      <c r="D1261" s="36">
        <v>1000800000</v>
      </c>
      <c r="E1261" s="37"/>
      <c r="F1261" s="79"/>
      <c r="G1261" s="26"/>
      <c r="H1261" s="80"/>
      <c r="I1261" s="26"/>
      <c r="J1261" s="80"/>
      <c r="K1261" s="23">
        <f>K1262</f>
        <v>1696.5</v>
      </c>
      <c r="L1261" s="23">
        <f t="shared" ref="L1261:L1266" si="233">J1261+K1261</f>
        <v>1696.5</v>
      </c>
      <c r="O1261" s="20"/>
    </row>
    <row r="1262" spans="1:15" ht="63.75" outlineLevel="7" x14ac:dyDescent="0.25">
      <c r="A1262" s="233" t="s">
        <v>605</v>
      </c>
      <c r="B1262" s="36">
        <v>284</v>
      </c>
      <c r="C1262" s="36" t="s">
        <v>76</v>
      </c>
      <c r="D1262" s="36" t="s">
        <v>1163</v>
      </c>
      <c r="E1262" s="37"/>
      <c r="F1262" s="79"/>
      <c r="G1262" s="26"/>
      <c r="H1262" s="80"/>
      <c r="I1262" s="26"/>
      <c r="J1262" s="80"/>
      <c r="K1262" s="23">
        <f>K1263+K1264+K1265+K1266</f>
        <v>1696.5</v>
      </c>
      <c r="L1262" s="23">
        <f t="shared" si="233"/>
        <v>1696.5</v>
      </c>
      <c r="O1262" s="20"/>
    </row>
    <row r="1263" spans="1:15" outlineLevel="7" x14ac:dyDescent="0.25">
      <c r="A1263" s="234" t="s">
        <v>91</v>
      </c>
      <c r="B1263" s="37" t="s">
        <v>439</v>
      </c>
      <c r="C1263" s="37" t="s">
        <v>76</v>
      </c>
      <c r="D1263" s="37">
        <v>1000806290</v>
      </c>
      <c r="E1263" s="37" t="s">
        <v>92</v>
      </c>
      <c r="F1263" s="79"/>
      <c r="G1263" s="26"/>
      <c r="H1263" s="80"/>
      <c r="I1263" s="26"/>
      <c r="J1263" s="80"/>
      <c r="K1263" s="124">
        <v>200</v>
      </c>
      <c r="L1263" s="23">
        <f t="shared" si="233"/>
        <v>200</v>
      </c>
      <c r="O1263" s="305">
        <f t="shared" ref="O1263:O1266" si="234">L1263+N1263</f>
        <v>200</v>
      </c>
    </row>
    <row r="1264" spans="1:15" ht="38.25" outlineLevel="7" x14ac:dyDescent="0.25">
      <c r="A1264" s="234" t="s">
        <v>93</v>
      </c>
      <c r="B1264" s="37" t="s">
        <v>439</v>
      </c>
      <c r="C1264" s="37" t="s">
        <v>76</v>
      </c>
      <c r="D1264" s="37">
        <v>1000806290</v>
      </c>
      <c r="E1264" s="37" t="s">
        <v>94</v>
      </c>
      <c r="F1264" s="79"/>
      <c r="G1264" s="26"/>
      <c r="H1264" s="80"/>
      <c r="I1264" s="26"/>
      <c r="J1264" s="80"/>
      <c r="K1264" s="124">
        <v>46.5</v>
      </c>
      <c r="L1264" s="23">
        <f t="shared" si="233"/>
        <v>46.5</v>
      </c>
      <c r="O1264" s="305">
        <f t="shared" si="234"/>
        <v>46.5</v>
      </c>
    </row>
    <row r="1265" spans="1:15" ht="25.5" outlineLevel="7" x14ac:dyDescent="0.25">
      <c r="A1265" s="234" t="s">
        <v>10</v>
      </c>
      <c r="B1265" s="37" t="s">
        <v>439</v>
      </c>
      <c r="C1265" s="37" t="s">
        <v>76</v>
      </c>
      <c r="D1265" s="37">
        <v>1000806290</v>
      </c>
      <c r="E1265" s="37" t="s">
        <v>11</v>
      </c>
      <c r="F1265" s="79"/>
      <c r="G1265" s="26"/>
      <c r="H1265" s="80"/>
      <c r="I1265" s="26"/>
      <c r="J1265" s="80"/>
      <c r="K1265" s="124">
        <v>1102.7</v>
      </c>
      <c r="L1265" s="23">
        <f t="shared" si="233"/>
        <v>1102.7</v>
      </c>
      <c r="O1265" s="305">
        <f t="shared" si="234"/>
        <v>1102.7</v>
      </c>
    </row>
    <row r="1266" spans="1:15" ht="51" outlineLevel="7" x14ac:dyDescent="0.25">
      <c r="A1266" s="234" t="s">
        <v>12</v>
      </c>
      <c r="B1266" s="37" t="s">
        <v>439</v>
      </c>
      <c r="C1266" s="37" t="s">
        <v>76</v>
      </c>
      <c r="D1266" s="37">
        <v>1000806290</v>
      </c>
      <c r="E1266" s="37" t="s">
        <v>13</v>
      </c>
      <c r="F1266" s="79"/>
      <c r="G1266" s="26"/>
      <c r="H1266" s="80"/>
      <c r="I1266" s="26"/>
      <c r="J1266" s="80"/>
      <c r="K1266" s="124">
        <v>347.3</v>
      </c>
      <c r="L1266" s="23">
        <f t="shared" si="233"/>
        <v>347.3</v>
      </c>
      <c r="O1266" s="305">
        <f t="shared" si="234"/>
        <v>347.3</v>
      </c>
    </row>
    <row r="1267" spans="1:15" outlineLevel="1" x14ac:dyDescent="0.25">
      <c r="A1267" s="233" t="s">
        <v>138</v>
      </c>
      <c r="B1267" s="36" t="s">
        <v>439</v>
      </c>
      <c r="C1267" s="36" t="s">
        <v>139</v>
      </c>
      <c r="D1267" s="36"/>
      <c r="E1267" s="36"/>
      <c r="F1267" s="79">
        <v>699.88530000000003</v>
      </c>
      <c r="G1267" s="23">
        <f>G1268</f>
        <v>197.5</v>
      </c>
      <c r="H1267" s="80">
        <f t="shared" si="222"/>
        <v>897.38530000000003</v>
      </c>
      <c r="I1267" s="23">
        <f>I1268</f>
        <v>0</v>
      </c>
      <c r="J1267" s="80">
        <f t="shared" si="223"/>
        <v>897.38530000000003</v>
      </c>
      <c r="K1267" s="23">
        <f>K1268</f>
        <v>0</v>
      </c>
      <c r="L1267" s="23">
        <f t="shared" si="230"/>
        <v>897.38530000000003</v>
      </c>
      <c r="M1267" s="1"/>
      <c r="N1267" s="1"/>
      <c r="O1267" s="1"/>
    </row>
    <row r="1268" spans="1:15" outlineLevel="2" x14ac:dyDescent="0.25">
      <c r="A1268" s="233" t="s">
        <v>156</v>
      </c>
      <c r="B1268" s="36" t="s">
        <v>439</v>
      </c>
      <c r="C1268" s="36" t="s">
        <v>157</v>
      </c>
      <c r="D1268" s="36"/>
      <c r="E1268" s="36"/>
      <c r="F1268" s="79">
        <v>699.88530000000003</v>
      </c>
      <c r="G1268" s="23">
        <f>G1269</f>
        <v>197.5</v>
      </c>
      <c r="H1268" s="80">
        <f t="shared" si="222"/>
        <v>897.38530000000003</v>
      </c>
      <c r="I1268" s="23">
        <f>I1269</f>
        <v>0</v>
      </c>
      <c r="J1268" s="80">
        <f t="shared" si="223"/>
        <v>897.38530000000003</v>
      </c>
      <c r="K1268" s="23">
        <f>K1269</f>
        <v>0</v>
      </c>
      <c r="L1268" s="23">
        <f t="shared" si="230"/>
        <v>897.38530000000003</v>
      </c>
      <c r="M1268" s="1"/>
      <c r="N1268" s="1"/>
      <c r="O1268" s="1"/>
    </row>
    <row r="1269" spans="1:15" ht="25.5" outlineLevel="3" x14ac:dyDescent="0.25">
      <c r="A1269" s="233" t="s">
        <v>440</v>
      </c>
      <c r="B1269" s="36" t="s">
        <v>439</v>
      </c>
      <c r="C1269" s="36" t="s">
        <v>157</v>
      </c>
      <c r="D1269" s="36" t="s">
        <v>441</v>
      </c>
      <c r="E1269" s="36"/>
      <c r="F1269" s="79">
        <v>699.88530000000003</v>
      </c>
      <c r="G1269" s="23">
        <f>G1270</f>
        <v>197.5</v>
      </c>
      <c r="H1269" s="80">
        <f t="shared" si="222"/>
        <v>897.38530000000003</v>
      </c>
      <c r="I1269" s="23">
        <f>I1270</f>
        <v>0</v>
      </c>
      <c r="J1269" s="80">
        <f t="shared" si="223"/>
        <v>897.38530000000003</v>
      </c>
      <c r="K1269" s="23">
        <f>K1270</f>
        <v>0</v>
      </c>
      <c r="L1269" s="23">
        <f t="shared" si="230"/>
        <v>897.38530000000003</v>
      </c>
      <c r="M1269" s="1"/>
      <c r="N1269" s="1"/>
      <c r="O1269" s="1"/>
    </row>
    <row r="1270" spans="1:15" ht="25.5" outlineLevel="3" x14ac:dyDescent="0.25">
      <c r="A1270" s="222" t="s">
        <v>736</v>
      </c>
      <c r="B1270" s="38" t="s">
        <v>439</v>
      </c>
      <c r="C1270" s="36" t="s">
        <v>157</v>
      </c>
      <c r="D1270" s="52" t="s">
        <v>737</v>
      </c>
      <c r="E1270" s="36"/>
      <c r="F1270" s="79">
        <v>699.9</v>
      </c>
      <c r="G1270" s="23">
        <f>G1271</f>
        <v>197.5</v>
      </c>
      <c r="H1270" s="80">
        <f t="shared" si="222"/>
        <v>897.4</v>
      </c>
      <c r="I1270" s="23">
        <f>I1271</f>
        <v>0</v>
      </c>
      <c r="J1270" s="80">
        <f t="shared" si="223"/>
        <v>897.4</v>
      </c>
      <c r="K1270" s="23">
        <f>K1271</f>
        <v>0</v>
      </c>
      <c r="L1270" s="23">
        <f t="shared" si="230"/>
        <v>897.4</v>
      </c>
      <c r="M1270" s="1"/>
      <c r="N1270" s="1"/>
      <c r="O1270" s="1"/>
    </row>
    <row r="1271" spans="1:15" ht="25.5" outlineLevel="6" x14ac:dyDescent="0.25">
      <c r="A1271" s="233" t="s">
        <v>446</v>
      </c>
      <c r="B1271" s="36" t="s">
        <v>439</v>
      </c>
      <c r="C1271" s="36" t="s">
        <v>157</v>
      </c>
      <c r="D1271" s="36" t="s">
        <v>447</v>
      </c>
      <c r="E1271" s="36"/>
      <c r="F1271" s="79">
        <v>699.88530000000003</v>
      </c>
      <c r="G1271" s="23">
        <f>G1272+G1273</f>
        <v>197.5</v>
      </c>
      <c r="H1271" s="80">
        <f t="shared" si="222"/>
        <v>897.38530000000003</v>
      </c>
      <c r="I1271" s="23">
        <f>I1272+I1273</f>
        <v>0</v>
      </c>
      <c r="J1271" s="80">
        <f t="shared" si="223"/>
        <v>897.38530000000003</v>
      </c>
      <c r="K1271" s="23">
        <f>K1272+K1273</f>
        <v>0</v>
      </c>
      <c r="L1271" s="23">
        <f t="shared" si="230"/>
        <v>897.38530000000003</v>
      </c>
      <c r="M1271" s="1"/>
      <c r="N1271" s="1"/>
      <c r="O1271" s="1"/>
    </row>
    <row r="1272" spans="1:15" ht="51" outlineLevel="7" x14ac:dyDescent="0.25">
      <c r="A1272" s="234" t="s">
        <v>627</v>
      </c>
      <c r="B1272" s="37" t="s">
        <v>439</v>
      </c>
      <c r="C1272" s="37" t="s">
        <v>157</v>
      </c>
      <c r="D1272" s="37" t="s">
        <v>447</v>
      </c>
      <c r="E1272" s="37">
        <v>245</v>
      </c>
      <c r="F1272" s="79">
        <v>699.88530000000003</v>
      </c>
      <c r="G1272" s="25">
        <v>187.6</v>
      </c>
      <c r="H1272" s="80">
        <f t="shared" si="222"/>
        <v>887.48530000000005</v>
      </c>
      <c r="I1272" s="26"/>
      <c r="J1272" s="80">
        <f t="shared" si="223"/>
        <v>887.48530000000005</v>
      </c>
      <c r="K1272" s="26"/>
      <c r="L1272" s="23">
        <f t="shared" si="230"/>
        <v>887.48530000000005</v>
      </c>
      <c r="O1272" s="305">
        <f t="shared" ref="O1272:O1273" si="235">L1272+N1272</f>
        <v>887.48530000000005</v>
      </c>
    </row>
    <row r="1273" spans="1:15" ht="51" outlineLevel="7" x14ac:dyDescent="0.25">
      <c r="A1273" s="234" t="s">
        <v>627</v>
      </c>
      <c r="B1273" s="37" t="s">
        <v>439</v>
      </c>
      <c r="C1273" s="37" t="s">
        <v>157</v>
      </c>
      <c r="D1273" s="37" t="s">
        <v>447</v>
      </c>
      <c r="E1273" s="37">
        <v>245</v>
      </c>
      <c r="F1273" s="79"/>
      <c r="G1273" s="82">
        <v>9.9</v>
      </c>
      <c r="H1273" s="80">
        <f t="shared" si="222"/>
        <v>9.9</v>
      </c>
      <c r="I1273" s="26"/>
      <c r="J1273" s="80">
        <f t="shared" si="223"/>
        <v>9.9</v>
      </c>
      <c r="K1273" s="26"/>
      <c r="L1273" s="23">
        <f t="shared" si="230"/>
        <v>9.9</v>
      </c>
      <c r="M1273" s="20" t="s">
        <v>847</v>
      </c>
      <c r="O1273" s="305">
        <f t="shared" si="235"/>
        <v>9.9</v>
      </c>
    </row>
    <row r="1274" spans="1:15" ht="51" x14ac:dyDescent="0.25">
      <c r="A1274" s="232" t="s">
        <v>448</v>
      </c>
      <c r="B1274" s="35" t="s">
        <v>449</v>
      </c>
      <c r="C1274" s="35"/>
      <c r="D1274" s="35"/>
      <c r="E1274" s="35"/>
      <c r="F1274" s="12">
        <v>298572.71233000001</v>
      </c>
      <c r="G1274" s="78">
        <f>G1275+G1314+G1455</f>
        <v>-3873.5</v>
      </c>
      <c r="H1274" s="78">
        <f>F1274+G1274</f>
        <v>294699.21233000001</v>
      </c>
      <c r="I1274" s="78">
        <f>I1275+I1314+I1455</f>
        <v>5345</v>
      </c>
      <c r="J1274" s="78">
        <f>H1274+I1274</f>
        <v>300044.21233000001</v>
      </c>
      <c r="K1274" s="78">
        <f>K1275+K1314+K1455</f>
        <v>10290.859999999999</v>
      </c>
      <c r="L1274" s="78">
        <f>J1274+K1274</f>
        <v>310335.07233</v>
      </c>
      <c r="M1274" s="1"/>
      <c r="N1274" s="1"/>
      <c r="O1274" s="1"/>
    </row>
    <row r="1275" spans="1:15" outlineLevel="1" x14ac:dyDescent="0.25">
      <c r="A1275" s="233" t="s">
        <v>222</v>
      </c>
      <c r="B1275" s="36" t="s">
        <v>449</v>
      </c>
      <c r="C1275" s="36" t="s">
        <v>223</v>
      </c>
      <c r="D1275" s="36"/>
      <c r="E1275" s="36"/>
      <c r="F1275" s="79">
        <v>47918.94</v>
      </c>
      <c r="G1275" s="23">
        <f>G1276+G1296</f>
        <v>4121.2</v>
      </c>
      <c r="H1275" s="80">
        <f t="shared" ref="H1275:H1394" si="236">F1275+G1275</f>
        <v>52040.14</v>
      </c>
      <c r="I1275" s="23">
        <f>I1276+I1296</f>
        <v>100</v>
      </c>
      <c r="J1275" s="80">
        <f t="shared" ref="J1275:J1394" si="237">H1275+I1275</f>
        <v>52140.14</v>
      </c>
      <c r="K1275" s="23">
        <f>K1276+K1296</f>
        <v>2421.2999999999997</v>
      </c>
      <c r="L1275" s="23">
        <f t="shared" ref="L1275:L1344" si="238">J1275+K1275</f>
        <v>54561.440000000002</v>
      </c>
      <c r="M1275" s="1"/>
      <c r="N1275" s="1"/>
      <c r="O1275" s="1"/>
    </row>
    <row r="1276" spans="1:15" outlineLevel="2" x14ac:dyDescent="0.25">
      <c r="A1276" s="233" t="s">
        <v>388</v>
      </c>
      <c r="B1276" s="36" t="s">
        <v>449</v>
      </c>
      <c r="C1276" s="36" t="s">
        <v>389</v>
      </c>
      <c r="D1276" s="36"/>
      <c r="E1276" s="36"/>
      <c r="F1276" s="79">
        <v>31808.84</v>
      </c>
      <c r="G1276" s="23">
        <f>G1277+G1288</f>
        <v>3939.4</v>
      </c>
      <c r="H1276" s="80">
        <f t="shared" si="236"/>
        <v>35748.239999999998</v>
      </c>
      <c r="I1276" s="23">
        <f>I1277+I1288</f>
        <v>100</v>
      </c>
      <c r="J1276" s="80">
        <f t="shared" si="237"/>
        <v>35848.239999999998</v>
      </c>
      <c r="K1276" s="23">
        <f>K1277+K1288</f>
        <v>387.2</v>
      </c>
      <c r="L1276" s="23">
        <f t="shared" si="238"/>
        <v>36235.439999999995</v>
      </c>
      <c r="M1276" s="1"/>
      <c r="N1276" s="1"/>
      <c r="O1276" s="1"/>
    </row>
    <row r="1277" spans="1:15" outlineLevel="3" x14ac:dyDescent="0.25">
      <c r="A1277" s="233" t="s">
        <v>320</v>
      </c>
      <c r="B1277" s="36" t="s">
        <v>449</v>
      </c>
      <c r="C1277" s="36" t="s">
        <v>389</v>
      </c>
      <c r="D1277" s="36" t="s">
        <v>321</v>
      </c>
      <c r="E1277" s="36"/>
      <c r="F1277" s="79">
        <v>31808.84</v>
      </c>
      <c r="G1277" s="23">
        <f>G1278+G1284</f>
        <v>0</v>
      </c>
      <c r="H1277" s="80">
        <f t="shared" si="236"/>
        <v>31808.84</v>
      </c>
      <c r="I1277" s="23">
        <f>I1278+I1284</f>
        <v>-1</v>
      </c>
      <c r="J1277" s="80">
        <f t="shared" si="237"/>
        <v>31807.84</v>
      </c>
      <c r="K1277" s="23">
        <f>K1278+K1284</f>
        <v>387.2</v>
      </c>
      <c r="L1277" s="23">
        <f t="shared" si="238"/>
        <v>32195.040000000001</v>
      </c>
      <c r="M1277" s="1"/>
      <c r="N1277" s="1"/>
      <c r="O1277" s="1"/>
    </row>
    <row r="1278" spans="1:15" ht="25.5" outlineLevel="4" x14ac:dyDescent="0.25">
      <c r="A1278" s="233" t="s">
        <v>390</v>
      </c>
      <c r="B1278" s="39" t="s">
        <v>449</v>
      </c>
      <c r="C1278" s="39" t="s">
        <v>389</v>
      </c>
      <c r="D1278" s="39" t="s">
        <v>391</v>
      </c>
      <c r="E1278" s="36"/>
      <c r="F1278" s="79">
        <v>31338.84</v>
      </c>
      <c r="G1278" s="23">
        <f>G1279</f>
        <v>0</v>
      </c>
      <c r="H1278" s="80">
        <f t="shared" si="236"/>
        <v>31338.84</v>
      </c>
      <c r="I1278" s="23">
        <f>I1279</f>
        <v>-1</v>
      </c>
      <c r="J1278" s="80">
        <f t="shared" si="237"/>
        <v>31337.84</v>
      </c>
      <c r="K1278" s="23">
        <f>K1279</f>
        <v>387.2</v>
      </c>
      <c r="L1278" s="23">
        <f t="shared" si="238"/>
        <v>31725.040000000001</v>
      </c>
      <c r="M1278" s="1"/>
      <c r="N1278" s="1"/>
      <c r="O1278" s="1"/>
    </row>
    <row r="1279" spans="1:15" outlineLevel="4" x14ac:dyDescent="0.25">
      <c r="A1279" s="227" t="s">
        <v>726</v>
      </c>
      <c r="B1279" s="38" t="s">
        <v>449</v>
      </c>
      <c r="C1279" s="53" t="s">
        <v>389</v>
      </c>
      <c r="D1279" s="52" t="s">
        <v>727</v>
      </c>
      <c r="E1279" s="121"/>
      <c r="F1279" s="79">
        <v>31338.84</v>
      </c>
      <c r="G1279" s="23">
        <f>G1282</f>
        <v>0</v>
      </c>
      <c r="H1279" s="80">
        <f t="shared" si="236"/>
        <v>31338.84</v>
      </c>
      <c r="I1279" s="23">
        <f>I1282</f>
        <v>-1</v>
      </c>
      <c r="J1279" s="120">
        <f t="shared" si="237"/>
        <v>31337.84</v>
      </c>
      <c r="K1279" s="85">
        <f>K1282+K1280</f>
        <v>387.2</v>
      </c>
      <c r="L1279" s="23">
        <f t="shared" si="238"/>
        <v>31725.040000000001</v>
      </c>
      <c r="M1279" s="1"/>
      <c r="N1279" s="1"/>
      <c r="O1279" s="1"/>
    </row>
    <row r="1280" spans="1:15" ht="38.25" outlineLevel="4" x14ac:dyDescent="0.25">
      <c r="A1280" s="233" t="s">
        <v>362</v>
      </c>
      <c r="B1280" s="41" t="s">
        <v>449</v>
      </c>
      <c r="C1280" s="41" t="s">
        <v>389</v>
      </c>
      <c r="D1280" s="130" t="s">
        <v>792</v>
      </c>
      <c r="E1280" s="53"/>
      <c r="F1280" s="91"/>
      <c r="G1280" s="23"/>
      <c r="H1280" s="80"/>
      <c r="I1280" s="118"/>
      <c r="J1280" s="80"/>
      <c r="K1280" s="23">
        <f>K1281</f>
        <v>387.2</v>
      </c>
      <c r="L1280" s="23">
        <f t="shared" si="238"/>
        <v>387.2</v>
      </c>
      <c r="M1280" s="119"/>
      <c r="N1280" s="1"/>
      <c r="O1280" s="1"/>
    </row>
    <row r="1281" spans="1:17" outlineLevel="4" x14ac:dyDescent="0.25">
      <c r="A1281" s="234" t="s">
        <v>359</v>
      </c>
      <c r="B1281" s="37" t="s">
        <v>449</v>
      </c>
      <c r="C1281" s="37" t="s">
        <v>389</v>
      </c>
      <c r="D1281" s="68" t="s">
        <v>792</v>
      </c>
      <c r="E1281" s="40">
        <v>612</v>
      </c>
      <c r="F1281" s="91"/>
      <c r="G1281" s="23"/>
      <c r="H1281" s="80"/>
      <c r="I1281" s="118"/>
      <c r="J1281" s="80"/>
      <c r="K1281" s="82">
        <v>387.2</v>
      </c>
      <c r="L1281" s="23">
        <f t="shared" si="238"/>
        <v>387.2</v>
      </c>
      <c r="M1281" s="119" t="s">
        <v>852</v>
      </c>
      <c r="N1281" s="278">
        <v>0</v>
      </c>
      <c r="O1281" s="305">
        <f>L1281+N1281</f>
        <v>387.2</v>
      </c>
      <c r="P1281" s="279"/>
      <c r="Q1281" s="279"/>
    </row>
    <row r="1282" spans="1:17" ht="38.25" outlineLevel="6" x14ac:dyDescent="0.25">
      <c r="A1282" s="236" t="s">
        <v>128</v>
      </c>
      <c r="B1282" s="41" t="s">
        <v>449</v>
      </c>
      <c r="C1282" s="41" t="s">
        <v>389</v>
      </c>
      <c r="D1282" s="41" t="s">
        <v>403</v>
      </c>
      <c r="E1282" s="41"/>
      <c r="F1282" s="79">
        <v>31338.84</v>
      </c>
      <c r="G1282" s="23">
        <f>G1283</f>
        <v>0</v>
      </c>
      <c r="H1282" s="80">
        <f t="shared" si="236"/>
        <v>31338.84</v>
      </c>
      <c r="I1282" s="23">
        <f>I1283</f>
        <v>-1</v>
      </c>
      <c r="J1282" s="98">
        <f t="shared" si="237"/>
        <v>31337.84</v>
      </c>
      <c r="K1282" s="88">
        <f>K1283</f>
        <v>0</v>
      </c>
      <c r="L1282" s="23">
        <f t="shared" si="238"/>
        <v>31337.84</v>
      </c>
      <c r="M1282" s="1"/>
      <c r="N1282" s="1"/>
      <c r="O1282" s="1"/>
    </row>
    <row r="1283" spans="1:17" ht="51" outlineLevel="7" x14ac:dyDescent="0.25">
      <c r="A1283" s="234" t="s">
        <v>345</v>
      </c>
      <c r="B1283" s="37" t="s">
        <v>449</v>
      </c>
      <c r="C1283" s="37" t="s">
        <v>389</v>
      </c>
      <c r="D1283" s="37" t="s">
        <v>403</v>
      </c>
      <c r="E1283" s="37" t="s">
        <v>346</v>
      </c>
      <c r="F1283" s="79">
        <v>31338.84</v>
      </c>
      <c r="G1283" s="26"/>
      <c r="H1283" s="80">
        <f t="shared" si="236"/>
        <v>31338.84</v>
      </c>
      <c r="I1283" s="82">
        <v>-1</v>
      </c>
      <c r="J1283" s="80">
        <f t="shared" si="237"/>
        <v>31337.84</v>
      </c>
      <c r="K1283" s="26"/>
      <c r="L1283" s="23">
        <f t="shared" si="238"/>
        <v>31337.84</v>
      </c>
      <c r="N1283" s="278"/>
      <c r="O1283" s="305">
        <f>L1283+N1283</f>
        <v>31337.84</v>
      </c>
      <c r="P1283" s="279"/>
      <c r="Q1283" s="279">
        <v>387.2</v>
      </c>
    </row>
    <row r="1284" spans="1:17" ht="25.5" outlineLevel="4" x14ac:dyDescent="0.25">
      <c r="A1284" s="233" t="s">
        <v>354</v>
      </c>
      <c r="B1284" s="36" t="s">
        <v>449</v>
      </c>
      <c r="C1284" s="36" t="s">
        <v>389</v>
      </c>
      <c r="D1284" s="36" t="s">
        <v>355</v>
      </c>
      <c r="E1284" s="36"/>
      <c r="F1284" s="79">
        <v>470</v>
      </c>
      <c r="G1284" s="23">
        <f>G1285</f>
        <v>0</v>
      </c>
      <c r="H1284" s="80">
        <f t="shared" si="236"/>
        <v>470</v>
      </c>
      <c r="I1284" s="23">
        <f>I1285</f>
        <v>0</v>
      </c>
      <c r="J1284" s="80">
        <f t="shared" si="237"/>
        <v>470</v>
      </c>
      <c r="K1284" s="23">
        <f>K1285</f>
        <v>0</v>
      </c>
      <c r="L1284" s="23">
        <f t="shared" si="238"/>
        <v>470</v>
      </c>
      <c r="M1284" s="1"/>
      <c r="N1284" s="1"/>
      <c r="O1284" s="1"/>
    </row>
    <row r="1285" spans="1:17" outlineLevel="4" x14ac:dyDescent="0.25">
      <c r="A1285" s="222" t="s">
        <v>718</v>
      </c>
      <c r="B1285" s="38" t="s">
        <v>449</v>
      </c>
      <c r="C1285" s="36" t="s">
        <v>389</v>
      </c>
      <c r="D1285" s="52" t="s">
        <v>719</v>
      </c>
      <c r="E1285" s="36"/>
      <c r="F1285" s="79">
        <v>470</v>
      </c>
      <c r="G1285" s="23">
        <f>G1286</f>
        <v>0</v>
      </c>
      <c r="H1285" s="80">
        <f t="shared" si="236"/>
        <v>470</v>
      </c>
      <c r="I1285" s="23">
        <f>I1286</f>
        <v>0</v>
      </c>
      <c r="J1285" s="80">
        <f t="shared" si="237"/>
        <v>470</v>
      </c>
      <c r="K1285" s="23">
        <f>K1286</f>
        <v>0</v>
      </c>
      <c r="L1285" s="23">
        <f t="shared" si="238"/>
        <v>470</v>
      </c>
      <c r="M1285" s="1"/>
      <c r="N1285" s="1"/>
      <c r="O1285" s="1"/>
    </row>
    <row r="1286" spans="1:17" ht="25.5" outlineLevel="6" x14ac:dyDescent="0.25">
      <c r="A1286" s="233" t="s">
        <v>356</v>
      </c>
      <c r="B1286" s="36" t="s">
        <v>449</v>
      </c>
      <c r="C1286" s="36" t="s">
        <v>389</v>
      </c>
      <c r="D1286" s="36" t="s">
        <v>357</v>
      </c>
      <c r="E1286" s="36"/>
      <c r="F1286" s="79">
        <v>470</v>
      </c>
      <c r="G1286" s="23">
        <f>G1287</f>
        <v>0</v>
      </c>
      <c r="H1286" s="80">
        <f t="shared" si="236"/>
        <v>470</v>
      </c>
      <c r="I1286" s="23">
        <f>I1287</f>
        <v>0</v>
      </c>
      <c r="J1286" s="80">
        <f t="shared" si="237"/>
        <v>470</v>
      </c>
      <c r="K1286" s="23">
        <f>K1287</f>
        <v>0</v>
      </c>
      <c r="L1286" s="23">
        <f t="shared" si="238"/>
        <v>470</v>
      </c>
      <c r="M1286" s="1"/>
      <c r="N1286" s="1"/>
      <c r="O1286" s="1"/>
    </row>
    <row r="1287" spans="1:17" ht="38.25" outlineLevel="7" x14ac:dyDescent="0.25">
      <c r="A1287" s="234" t="s">
        <v>268</v>
      </c>
      <c r="B1287" s="37" t="s">
        <v>449</v>
      </c>
      <c r="C1287" s="37" t="s">
        <v>389</v>
      </c>
      <c r="D1287" s="37" t="s">
        <v>357</v>
      </c>
      <c r="E1287" s="37" t="s">
        <v>269</v>
      </c>
      <c r="F1287" s="79">
        <v>470</v>
      </c>
      <c r="G1287" s="26"/>
      <c r="H1287" s="80">
        <f t="shared" si="236"/>
        <v>470</v>
      </c>
      <c r="I1287" s="26"/>
      <c r="J1287" s="80">
        <f t="shared" si="237"/>
        <v>470</v>
      </c>
      <c r="K1287" s="26"/>
      <c r="L1287" s="23">
        <f t="shared" si="238"/>
        <v>470</v>
      </c>
      <c r="O1287" s="305">
        <f>L1287+N1287</f>
        <v>470</v>
      </c>
    </row>
    <row r="1288" spans="1:17" ht="25.5" outlineLevel="7" x14ac:dyDescent="0.25">
      <c r="A1288" s="233" t="s">
        <v>232</v>
      </c>
      <c r="B1288" s="36" t="s">
        <v>449</v>
      </c>
      <c r="C1288" s="36" t="s">
        <v>389</v>
      </c>
      <c r="D1288" s="36" t="s">
        <v>233</v>
      </c>
      <c r="E1288" s="37"/>
      <c r="F1288" s="79">
        <v>0</v>
      </c>
      <c r="G1288" s="23">
        <f>G1289</f>
        <v>3939.4</v>
      </c>
      <c r="H1288" s="80">
        <f t="shared" si="236"/>
        <v>3939.4</v>
      </c>
      <c r="I1288" s="23">
        <f>I1289</f>
        <v>101</v>
      </c>
      <c r="J1288" s="80">
        <f t="shared" si="237"/>
        <v>4040.4</v>
      </c>
      <c r="K1288" s="23">
        <f>K1289</f>
        <v>0</v>
      </c>
      <c r="L1288" s="23">
        <f t="shared" si="238"/>
        <v>4040.4</v>
      </c>
      <c r="M1288" s="1"/>
      <c r="N1288" s="1"/>
      <c r="O1288" s="1"/>
    </row>
    <row r="1289" spans="1:17" outlineLevel="7" x14ac:dyDescent="0.25">
      <c r="A1289" s="233" t="s">
        <v>535</v>
      </c>
      <c r="B1289" s="36" t="s">
        <v>449</v>
      </c>
      <c r="C1289" s="36" t="s">
        <v>389</v>
      </c>
      <c r="D1289" s="36" t="s">
        <v>474</v>
      </c>
      <c r="E1289" s="37"/>
      <c r="F1289" s="79">
        <v>0</v>
      </c>
      <c r="G1289" s="23">
        <f>G1293</f>
        <v>3939.4</v>
      </c>
      <c r="H1289" s="80">
        <f t="shared" si="236"/>
        <v>3939.4</v>
      </c>
      <c r="I1289" s="23">
        <f>I1293+I1290</f>
        <v>101</v>
      </c>
      <c r="J1289" s="80">
        <f t="shared" si="237"/>
        <v>4040.4</v>
      </c>
      <c r="K1289" s="23">
        <f>K1293+K1290</f>
        <v>0</v>
      </c>
      <c r="L1289" s="23">
        <f t="shared" si="238"/>
        <v>4040.4</v>
      </c>
      <c r="M1289" s="1"/>
      <c r="N1289" s="1"/>
      <c r="O1289" s="1"/>
    </row>
    <row r="1290" spans="1:17" outlineLevel="7" x14ac:dyDescent="0.25">
      <c r="A1290" s="233" t="s">
        <v>762</v>
      </c>
      <c r="B1290" s="36" t="s">
        <v>449</v>
      </c>
      <c r="C1290" s="36" t="s">
        <v>389</v>
      </c>
      <c r="D1290" s="36" t="s">
        <v>763</v>
      </c>
      <c r="E1290" s="36"/>
      <c r="F1290" s="79"/>
      <c r="G1290" s="23"/>
      <c r="H1290" s="80"/>
      <c r="I1290" s="23">
        <f>I1291+I1292</f>
        <v>4040.4</v>
      </c>
      <c r="J1290" s="80">
        <f t="shared" si="237"/>
        <v>4040.4</v>
      </c>
      <c r="K1290" s="23">
        <f>K1291+K1292</f>
        <v>0</v>
      </c>
      <c r="L1290" s="23">
        <f t="shared" si="238"/>
        <v>4040.4</v>
      </c>
      <c r="M1290" s="1"/>
      <c r="N1290" s="1"/>
      <c r="O1290" s="1"/>
    </row>
    <row r="1291" spans="1:17" outlineLevel="7" x14ac:dyDescent="0.25">
      <c r="A1291" s="234" t="s">
        <v>359</v>
      </c>
      <c r="B1291" s="37" t="s">
        <v>449</v>
      </c>
      <c r="C1291" s="37" t="s">
        <v>389</v>
      </c>
      <c r="D1291" s="37" t="s">
        <v>763</v>
      </c>
      <c r="E1291" s="37">
        <v>612</v>
      </c>
      <c r="F1291" s="79"/>
      <c r="G1291" s="23"/>
      <c r="H1291" s="80"/>
      <c r="I1291" s="103">
        <f>3900+100</f>
        <v>4000</v>
      </c>
      <c r="J1291" s="80">
        <f t="shared" si="237"/>
        <v>4000</v>
      </c>
      <c r="K1291" s="23"/>
      <c r="L1291" s="23">
        <f t="shared" si="238"/>
        <v>4000</v>
      </c>
      <c r="O1291" s="305">
        <f t="shared" ref="O1291:O1292" si="239">L1291+N1291</f>
        <v>4000</v>
      </c>
    </row>
    <row r="1292" spans="1:17" outlineLevel="7" x14ac:dyDescent="0.25">
      <c r="A1292" s="234" t="s">
        <v>359</v>
      </c>
      <c r="B1292" s="37" t="s">
        <v>449</v>
      </c>
      <c r="C1292" s="37" t="s">
        <v>389</v>
      </c>
      <c r="D1292" s="37" t="s">
        <v>763</v>
      </c>
      <c r="E1292" s="37">
        <v>612</v>
      </c>
      <c r="F1292" s="79"/>
      <c r="G1292" s="23"/>
      <c r="H1292" s="80"/>
      <c r="I1292" s="104">
        <f>39.4+1</f>
        <v>40.4</v>
      </c>
      <c r="J1292" s="80">
        <f t="shared" si="237"/>
        <v>40.4</v>
      </c>
      <c r="K1292" s="23"/>
      <c r="L1292" s="23">
        <f t="shared" si="238"/>
        <v>40.4</v>
      </c>
      <c r="O1292" s="305">
        <f t="shared" si="239"/>
        <v>40.4</v>
      </c>
    </row>
    <row r="1293" spans="1:17" ht="63.75" outlineLevel="7" x14ac:dyDescent="0.25">
      <c r="A1293" s="233" t="s">
        <v>620</v>
      </c>
      <c r="B1293" s="36" t="s">
        <v>449</v>
      </c>
      <c r="C1293" s="36" t="s">
        <v>389</v>
      </c>
      <c r="D1293" s="36" t="s">
        <v>612</v>
      </c>
      <c r="E1293" s="36"/>
      <c r="F1293" s="79">
        <v>0</v>
      </c>
      <c r="G1293" s="23">
        <f>G1294+G1295</f>
        <v>3939.4</v>
      </c>
      <c r="H1293" s="80">
        <f t="shared" si="236"/>
        <v>3939.4</v>
      </c>
      <c r="I1293" s="23">
        <f>I1294+I1295</f>
        <v>-3939.4</v>
      </c>
      <c r="J1293" s="80">
        <f t="shared" si="237"/>
        <v>0</v>
      </c>
      <c r="K1293" s="23">
        <f>K1294+K1295</f>
        <v>0</v>
      </c>
      <c r="L1293" s="23">
        <f t="shared" si="238"/>
        <v>0</v>
      </c>
      <c r="M1293" s="1"/>
      <c r="N1293" s="1"/>
      <c r="O1293" s="1"/>
    </row>
    <row r="1294" spans="1:17" outlineLevel="7" x14ac:dyDescent="0.25">
      <c r="A1294" s="234" t="s">
        <v>359</v>
      </c>
      <c r="B1294" s="37" t="s">
        <v>449</v>
      </c>
      <c r="C1294" s="37" t="s">
        <v>389</v>
      </c>
      <c r="D1294" s="37" t="s">
        <v>612</v>
      </c>
      <c r="E1294" s="37">
        <v>612</v>
      </c>
      <c r="F1294" s="79"/>
      <c r="G1294" s="25">
        <v>3900</v>
      </c>
      <c r="H1294" s="80">
        <f t="shared" si="236"/>
        <v>3900</v>
      </c>
      <c r="I1294" s="25">
        <v>-3900</v>
      </c>
      <c r="J1294" s="80">
        <f t="shared" si="237"/>
        <v>0</v>
      </c>
      <c r="K1294" s="26"/>
      <c r="L1294" s="23">
        <f t="shared" si="238"/>
        <v>0</v>
      </c>
      <c r="O1294" s="305">
        <f t="shared" ref="O1294:O1295" si="240">L1294+N1294</f>
        <v>0</v>
      </c>
    </row>
    <row r="1295" spans="1:17" outlineLevel="7" x14ac:dyDescent="0.25">
      <c r="A1295" s="234" t="s">
        <v>359</v>
      </c>
      <c r="B1295" s="37" t="s">
        <v>449</v>
      </c>
      <c r="C1295" s="37" t="s">
        <v>389</v>
      </c>
      <c r="D1295" s="37" t="s">
        <v>612</v>
      </c>
      <c r="E1295" s="37">
        <v>612</v>
      </c>
      <c r="F1295" s="79"/>
      <c r="G1295" s="82">
        <v>39.4</v>
      </c>
      <c r="H1295" s="80">
        <f t="shared" si="236"/>
        <v>39.4</v>
      </c>
      <c r="I1295" s="82">
        <v>-39.4</v>
      </c>
      <c r="J1295" s="80">
        <f t="shared" si="237"/>
        <v>0</v>
      </c>
      <c r="K1295" s="26"/>
      <c r="L1295" s="23">
        <f t="shared" si="238"/>
        <v>0</v>
      </c>
      <c r="O1295" s="305">
        <f t="shared" si="240"/>
        <v>0</v>
      </c>
    </row>
    <row r="1296" spans="1:17" outlineLevel="2" x14ac:dyDescent="0.25">
      <c r="A1296" s="233" t="s">
        <v>450</v>
      </c>
      <c r="B1296" s="36" t="s">
        <v>449</v>
      </c>
      <c r="C1296" s="36" t="s">
        <v>451</v>
      </c>
      <c r="D1296" s="36"/>
      <c r="E1296" s="36"/>
      <c r="F1296" s="79">
        <v>16110.1</v>
      </c>
      <c r="G1296" s="23">
        <f>G1297</f>
        <v>181.8</v>
      </c>
      <c r="H1296" s="80">
        <f t="shared" si="236"/>
        <v>16291.9</v>
      </c>
      <c r="I1296" s="23">
        <f>I1297</f>
        <v>0</v>
      </c>
      <c r="J1296" s="80">
        <f t="shared" si="237"/>
        <v>16291.9</v>
      </c>
      <c r="K1296" s="23">
        <f>K1297+K1310</f>
        <v>2034.1</v>
      </c>
      <c r="L1296" s="23">
        <f t="shared" si="238"/>
        <v>18326</v>
      </c>
      <c r="M1296" s="1"/>
      <c r="N1296" s="1"/>
      <c r="O1296" s="1"/>
    </row>
    <row r="1297" spans="1:15" ht="25.5" outlineLevel="3" x14ac:dyDescent="0.25">
      <c r="A1297" s="233" t="s">
        <v>452</v>
      </c>
      <c r="B1297" s="36" t="s">
        <v>449</v>
      </c>
      <c r="C1297" s="36" t="s">
        <v>451</v>
      </c>
      <c r="D1297" s="36" t="s">
        <v>453</v>
      </c>
      <c r="E1297" s="36"/>
      <c r="F1297" s="79">
        <v>16110.1</v>
      </c>
      <c r="G1297" s="23">
        <f>G1298+G1302+G1307</f>
        <v>181.8</v>
      </c>
      <c r="H1297" s="80">
        <f t="shared" si="236"/>
        <v>16291.9</v>
      </c>
      <c r="I1297" s="23">
        <f>I1298+I1302+I1307</f>
        <v>0</v>
      </c>
      <c r="J1297" s="80">
        <f t="shared" si="237"/>
        <v>16291.9</v>
      </c>
      <c r="K1297" s="23">
        <f>K1298+K1302+K1307</f>
        <v>2024.1</v>
      </c>
      <c r="L1297" s="23">
        <f t="shared" si="238"/>
        <v>18316</v>
      </c>
      <c r="M1297" s="1"/>
      <c r="N1297" s="1"/>
      <c r="O1297" s="1"/>
    </row>
    <row r="1298" spans="1:15" ht="38.25" outlineLevel="3" x14ac:dyDescent="0.25">
      <c r="A1298" s="222" t="s">
        <v>740</v>
      </c>
      <c r="B1298" s="38" t="s">
        <v>449</v>
      </c>
      <c r="C1298" s="36" t="s">
        <v>451</v>
      </c>
      <c r="D1298" s="52" t="s">
        <v>741</v>
      </c>
      <c r="E1298" s="36"/>
      <c r="F1298" s="79">
        <v>15538</v>
      </c>
      <c r="G1298" s="23">
        <f>G1299</f>
        <v>0</v>
      </c>
      <c r="H1298" s="80">
        <f t="shared" si="236"/>
        <v>15538</v>
      </c>
      <c r="I1298" s="23">
        <f>I1299</f>
        <v>0</v>
      </c>
      <c r="J1298" s="80">
        <f t="shared" si="237"/>
        <v>15538</v>
      </c>
      <c r="K1298" s="23">
        <f>K1299</f>
        <v>300</v>
      </c>
      <c r="L1298" s="23">
        <f t="shared" si="238"/>
        <v>15838</v>
      </c>
      <c r="M1298" s="1"/>
      <c r="N1298" s="1"/>
      <c r="O1298" s="1"/>
    </row>
    <row r="1299" spans="1:15" ht="38.25" outlineLevel="6" x14ac:dyDescent="0.25">
      <c r="A1299" s="233" t="s">
        <v>128</v>
      </c>
      <c r="B1299" s="36" t="s">
        <v>449</v>
      </c>
      <c r="C1299" s="36" t="s">
        <v>451</v>
      </c>
      <c r="D1299" s="36" t="s">
        <v>454</v>
      </c>
      <c r="E1299" s="36"/>
      <c r="F1299" s="79">
        <v>15538</v>
      </c>
      <c r="G1299" s="23">
        <f>G1300+G1301</f>
        <v>0</v>
      </c>
      <c r="H1299" s="80">
        <f t="shared" si="236"/>
        <v>15538</v>
      </c>
      <c r="I1299" s="23">
        <f>I1300+I1301</f>
        <v>0</v>
      </c>
      <c r="J1299" s="80">
        <f t="shared" si="237"/>
        <v>15538</v>
      </c>
      <c r="K1299" s="23">
        <f>K1300+K1301</f>
        <v>300</v>
      </c>
      <c r="L1299" s="23">
        <f t="shared" si="238"/>
        <v>15838</v>
      </c>
      <c r="M1299" s="1"/>
      <c r="N1299" s="1"/>
      <c r="O1299" s="1"/>
    </row>
    <row r="1300" spans="1:15" ht="51" outlineLevel="7" x14ac:dyDescent="0.25">
      <c r="A1300" s="234" t="s">
        <v>345</v>
      </c>
      <c r="B1300" s="37" t="s">
        <v>449</v>
      </c>
      <c r="C1300" s="37" t="s">
        <v>451</v>
      </c>
      <c r="D1300" s="37" t="s">
        <v>454</v>
      </c>
      <c r="E1300" s="37" t="s">
        <v>346</v>
      </c>
      <c r="F1300" s="79">
        <v>15238</v>
      </c>
      <c r="G1300" s="26"/>
      <c r="H1300" s="80">
        <f t="shared" si="236"/>
        <v>15238</v>
      </c>
      <c r="I1300" s="26"/>
      <c r="J1300" s="80">
        <f t="shared" si="237"/>
        <v>15238</v>
      </c>
      <c r="K1300" s="82">
        <v>300</v>
      </c>
      <c r="L1300" s="23">
        <f t="shared" si="238"/>
        <v>15538</v>
      </c>
      <c r="M1300" s="20" t="s">
        <v>791</v>
      </c>
      <c r="O1300" s="305">
        <f t="shared" ref="O1300:O1301" si="241">L1300+N1300</f>
        <v>15538</v>
      </c>
    </row>
    <row r="1301" spans="1:15" outlineLevel="7" x14ac:dyDescent="0.25">
      <c r="A1301" s="234" t="s">
        <v>359</v>
      </c>
      <c r="B1301" s="37" t="s">
        <v>449</v>
      </c>
      <c r="C1301" s="37" t="s">
        <v>451</v>
      </c>
      <c r="D1301" s="37" t="s">
        <v>454</v>
      </c>
      <c r="E1301" s="37" t="s">
        <v>360</v>
      </c>
      <c r="F1301" s="79">
        <v>300</v>
      </c>
      <c r="G1301" s="26"/>
      <c r="H1301" s="80">
        <f t="shared" si="236"/>
        <v>300</v>
      </c>
      <c r="I1301" s="26"/>
      <c r="J1301" s="80">
        <f t="shared" si="237"/>
        <v>300</v>
      </c>
      <c r="K1301" s="26"/>
      <c r="L1301" s="23">
        <f t="shared" si="238"/>
        <v>300</v>
      </c>
      <c r="O1301" s="305">
        <f t="shared" si="241"/>
        <v>300</v>
      </c>
    </row>
    <row r="1302" spans="1:15" ht="38.25" outlineLevel="7" x14ac:dyDescent="0.25">
      <c r="A1302" s="222" t="s">
        <v>742</v>
      </c>
      <c r="B1302" s="38" t="s">
        <v>449</v>
      </c>
      <c r="C1302" s="36" t="s">
        <v>451</v>
      </c>
      <c r="D1302" s="52" t="s">
        <v>743</v>
      </c>
      <c r="E1302" s="37"/>
      <c r="F1302" s="79">
        <v>572.1</v>
      </c>
      <c r="G1302" s="23">
        <f>G1305</f>
        <v>0</v>
      </c>
      <c r="H1302" s="80">
        <f t="shared" si="236"/>
        <v>572.1</v>
      </c>
      <c r="I1302" s="23">
        <f>I1305</f>
        <v>0</v>
      </c>
      <c r="J1302" s="80">
        <f t="shared" si="237"/>
        <v>572.1</v>
      </c>
      <c r="K1302" s="23">
        <f>K1305+K1303</f>
        <v>1724.1</v>
      </c>
      <c r="L1302" s="23">
        <f t="shared" si="238"/>
        <v>2296.1999999999998</v>
      </c>
      <c r="M1302" s="1"/>
      <c r="N1302" s="1"/>
      <c r="O1302" s="1"/>
    </row>
    <row r="1303" spans="1:15" ht="27" customHeight="1" outlineLevel="7" x14ac:dyDescent="0.25">
      <c r="A1303" s="300" t="s">
        <v>1165</v>
      </c>
      <c r="B1303" s="38" t="s">
        <v>449</v>
      </c>
      <c r="C1303" s="36" t="s">
        <v>451</v>
      </c>
      <c r="D1303" s="52" t="s">
        <v>1166</v>
      </c>
      <c r="E1303" s="133"/>
      <c r="F1303" s="79"/>
      <c r="G1303" s="23"/>
      <c r="H1303" s="80"/>
      <c r="I1303" s="23"/>
      <c r="J1303" s="80"/>
      <c r="K1303" s="23">
        <f>K1304</f>
        <v>1724.1</v>
      </c>
      <c r="L1303" s="23">
        <f>K1303+J1303</f>
        <v>1724.1</v>
      </c>
      <c r="M1303" s="1"/>
      <c r="N1303" s="1"/>
      <c r="O1303" s="1"/>
    </row>
    <row r="1304" spans="1:15" outlineLevel="7" x14ac:dyDescent="0.25">
      <c r="A1304" s="242" t="s">
        <v>359</v>
      </c>
      <c r="B1304" s="45" t="s">
        <v>449</v>
      </c>
      <c r="C1304" s="37" t="s">
        <v>451</v>
      </c>
      <c r="D1304" s="56" t="s">
        <v>1164</v>
      </c>
      <c r="E1304" s="37">
        <v>612</v>
      </c>
      <c r="F1304" s="125"/>
      <c r="G1304" s="23"/>
      <c r="H1304" s="80"/>
      <c r="I1304" s="23"/>
      <c r="J1304" s="80"/>
      <c r="K1304" s="124">
        <v>1724.1</v>
      </c>
      <c r="L1304" s="23">
        <f>J1304+K1304</f>
        <v>1724.1</v>
      </c>
      <c r="M1304" s="1"/>
      <c r="N1304" s="1"/>
      <c r="O1304" s="305">
        <f>L1304+N1304</f>
        <v>1724.1</v>
      </c>
    </row>
    <row r="1305" spans="1:15" ht="38.25" outlineLevel="6" x14ac:dyDescent="0.25">
      <c r="A1305" s="233" t="s">
        <v>1167</v>
      </c>
      <c r="B1305" s="41" t="s">
        <v>449</v>
      </c>
      <c r="C1305" s="36" t="s">
        <v>451</v>
      </c>
      <c r="D1305" s="36" t="s">
        <v>455</v>
      </c>
      <c r="E1305" s="36"/>
      <c r="F1305" s="79">
        <v>572.1</v>
      </c>
      <c r="G1305" s="23">
        <f>G1306</f>
        <v>0</v>
      </c>
      <c r="H1305" s="80">
        <f t="shared" si="236"/>
        <v>572.1</v>
      </c>
      <c r="I1305" s="23">
        <f>I1306</f>
        <v>0</v>
      </c>
      <c r="J1305" s="80">
        <f t="shared" si="237"/>
        <v>572.1</v>
      </c>
      <c r="K1305" s="23">
        <f>K1306</f>
        <v>0</v>
      </c>
      <c r="L1305" s="23">
        <f t="shared" si="238"/>
        <v>572.1</v>
      </c>
      <c r="M1305" s="1"/>
      <c r="N1305" s="1"/>
      <c r="O1305" s="1"/>
    </row>
    <row r="1306" spans="1:15" outlineLevel="7" x14ac:dyDescent="0.25">
      <c r="A1306" s="234" t="s">
        <v>359</v>
      </c>
      <c r="B1306" s="37" t="s">
        <v>449</v>
      </c>
      <c r="C1306" s="37" t="s">
        <v>451</v>
      </c>
      <c r="D1306" s="37" t="s">
        <v>455</v>
      </c>
      <c r="E1306" s="37" t="s">
        <v>360</v>
      </c>
      <c r="F1306" s="79">
        <v>572.1</v>
      </c>
      <c r="G1306" s="26"/>
      <c r="H1306" s="80">
        <f t="shared" si="236"/>
        <v>572.1</v>
      </c>
      <c r="I1306" s="26"/>
      <c r="J1306" s="80">
        <f t="shared" si="237"/>
        <v>572.1</v>
      </c>
      <c r="K1306" s="26"/>
      <c r="L1306" s="23">
        <f t="shared" si="238"/>
        <v>572.1</v>
      </c>
      <c r="O1306" s="305">
        <f>L1306+N1306</f>
        <v>572.1</v>
      </c>
    </row>
    <row r="1307" spans="1:15" s="24" customFormat="1" ht="63.75" outlineLevel="7" x14ac:dyDescent="0.25">
      <c r="A1307" s="233" t="s">
        <v>616</v>
      </c>
      <c r="B1307" s="36" t="s">
        <v>449</v>
      </c>
      <c r="C1307" s="36" t="s">
        <v>451</v>
      </c>
      <c r="D1307" s="36" t="s">
        <v>614</v>
      </c>
      <c r="E1307" s="36"/>
      <c r="F1307" s="79">
        <v>0</v>
      </c>
      <c r="G1307" s="23">
        <f>G1308+G1309</f>
        <v>181.8</v>
      </c>
      <c r="H1307" s="80">
        <f t="shared" si="236"/>
        <v>181.8</v>
      </c>
      <c r="I1307" s="23">
        <f>I1308+I1309</f>
        <v>0</v>
      </c>
      <c r="J1307" s="80">
        <f t="shared" si="237"/>
        <v>181.8</v>
      </c>
      <c r="K1307" s="23">
        <f>K1308+K1309</f>
        <v>0</v>
      </c>
      <c r="L1307" s="23">
        <f t="shared" si="238"/>
        <v>181.8</v>
      </c>
    </row>
    <row r="1308" spans="1:15" outlineLevel="7" x14ac:dyDescent="0.25">
      <c r="A1308" s="234" t="s">
        <v>359</v>
      </c>
      <c r="B1308" s="37" t="s">
        <v>449</v>
      </c>
      <c r="C1308" s="37" t="s">
        <v>451</v>
      </c>
      <c r="D1308" s="37" t="s">
        <v>614</v>
      </c>
      <c r="E1308" s="37">
        <v>612</v>
      </c>
      <c r="F1308" s="79"/>
      <c r="G1308" s="25">
        <v>180</v>
      </c>
      <c r="H1308" s="80">
        <f t="shared" si="236"/>
        <v>180</v>
      </c>
      <c r="I1308" s="26"/>
      <c r="J1308" s="80">
        <f t="shared" si="237"/>
        <v>180</v>
      </c>
      <c r="K1308" s="26"/>
      <c r="L1308" s="23">
        <f t="shared" si="238"/>
        <v>180</v>
      </c>
      <c r="O1308" s="305">
        <f t="shared" ref="O1308:O1309" si="242">L1308+N1308</f>
        <v>180</v>
      </c>
    </row>
    <row r="1309" spans="1:15" outlineLevel="7" x14ac:dyDescent="0.25">
      <c r="A1309" s="234" t="s">
        <v>359</v>
      </c>
      <c r="B1309" s="37" t="s">
        <v>449</v>
      </c>
      <c r="C1309" s="37" t="s">
        <v>451</v>
      </c>
      <c r="D1309" s="37" t="s">
        <v>614</v>
      </c>
      <c r="E1309" s="37">
        <v>612</v>
      </c>
      <c r="F1309" s="79"/>
      <c r="G1309" s="82">
        <v>1.8</v>
      </c>
      <c r="H1309" s="80">
        <f t="shared" si="236"/>
        <v>1.8</v>
      </c>
      <c r="I1309" s="26"/>
      <c r="J1309" s="80">
        <f t="shared" si="237"/>
        <v>1.8</v>
      </c>
      <c r="K1309" s="26"/>
      <c r="L1309" s="23">
        <f t="shared" si="238"/>
        <v>1.8</v>
      </c>
      <c r="O1309" s="305">
        <f t="shared" si="242"/>
        <v>1.8</v>
      </c>
    </row>
    <row r="1310" spans="1:15" ht="25.5" outlineLevel="7" x14ac:dyDescent="0.25">
      <c r="A1310" s="217" t="s">
        <v>764</v>
      </c>
      <c r="B1310" s="36" t="s">
        <v>449</v>
      </c>
      <c r="C1310" s="36" t="s">
        <v>451</v>
      </c>
      <c r="D1310" s="60" t="s">
        <v>70</v>
      </c>
      <c r="E1310" s="37"/>
      <c r="F1310" s="79"/>
      <c r="G1310" s="82"/>
      <c r="H1310" s="80"/>
      <c r="I1310" s="26"/>
      <c r="J1310" s="80"/>
      <c r="K1310" s="23">
        <f>K1311</f>
        <v>10</v>
      </c>
      <c r="L1310" s="23">
        <f t="shared" si="238"/>
        <v>10</v>
      </c>
      <c r="O1310" s="20"/>
    </row>
    <row r="1311" spans="1:15" ht="38.25" outlineLevel="7" x14ac:dyDescent="0.25">
      <c r="A1311" s="217" t="s">
        <v>710</v>
      </c>
      <c r="B1311" s="36" t="s">
        <v>449</v>
      </c>
      <c r="C1311" s="36" t="s">
        <v>451</v>
      </c>
      <c r="D1311" s="62" t="s">
        <v>711</v>
      </c>
      <c r="E1311" s="37"/>
      <c r="F1311" s="79"/>
      <c r="G1311" s="82"/>
      <c r="H1311" s="80"/>
      <c r="I1311" s="26"/>
      <c r="J1311" s="80"/>
      <c r="K1311" s="23">
        <f>K1312</f>
        <v>10</v>
      </c>
      <c r="L1311" s="23">
        <f t="shared" si="238"/>
        <v>10</v>
      </c>
      <c r="O1311" s="20"/>
    </row>
    <row r="1312" spans="1:15" ht="25.5" outlineLevel="7" x14ac:dyDescent="0.25">
      <c r="A1312" s="222" t="s">
        <v>1124</v>
      </c>
      <c r="B1312" s="36" t="s">
        <v>449</v>
      </c>
      <c r="C1312" s="36" t="s">
        <v>451</v>
      </c>
      <c r="D1312" s="38" t="s">
        <v>1125</v>
      </c>
      <c r="E1312" s="37"/>
      <c r="F1312" s="79"/>
      <c r="G1312" s="82"/>
      <c r="H1312" s="80"/>
      <c r="I1312" s="26"/>
      <c r="J1312" s="80"/>
      <c r="K1312" s="23">
        <f>K1313</f>
        <v>10</v>
      </c>
      <c r="L1312" s="23">
        <f t="shared" si="238"/>
        <v>10</v>
      </c>
      <c r="O1312" s="20"/>
    </row>
    <row r="1313" spans="1:16" outlineLevel="7" x14ac:dyDescent="0.25">
      <c r="A1313" s="234" t="s">
        <v>359</v>
      </c>
      <c r="B1313" s="37" t="s">
        <v>449</v>
      </c>
      <c r="C1313" s="37" t="s">
        <v>451</v>
      </c>
      <c r="D1313" s="21" t="s">
        <v>1125</v>
      </c>
      <c r="E1313" s="37">
        <v>612</v>
      </c>
      <c r="F1313" s="79"/>
      <c r="G1313" s="82"/>
      <c r="H1313" s="80"/>
      <c r="I1313" s="26"/>
      <c r="J1313" s="80"/>
      <c r="K1313" s="26">
        <v>10</v>
      </c>
      <c r="L1313" s="23">
        <f t="shared" si="238"/>
        <v>10</v>
      </c>
      <c r="N1313" s="20">
        <v>10</v>
      </c>
      <c r="O1313" s="305">
        <f>L1313+N1313</f>
        <v>20</v>
      </c>
    </row>
    <row r="1314" spans="1:16" outlineLevel="1" x14ac:dyDescent="0.25">
      <c r="A1314" s="233" t="s">
        <v>228</v>
      </c>
      <c r="B1314" s="36" t="s">
        <v>449</v>
      </c>
      <c r="C1314" s="36" t="s">
        <v>229</v>
      </c>
      <c r="D1314" s="36"/>
      <c r="E1314" s="36"/>
      <c r="F1314" s="79">
        <v>208807.07233</v>
      </c>
      <c r="G1314" s="23">
        <f>G1315+G1383</f>
        <v>-7994.7</v>
      </c>
      <c r="H1314" s="80">
        <f t="shared" si="236"/>
        <v>200812.37232999998</v>
      </c>
      <c r="I1314" s="23">
        <f>I1315+I1383</f>
        <v>3745</v>
      </c>
      <c r="J1314" s="80">
        <f t="shared" si="237"/>
        <v>204557.37232999998</v>
      </c>
      <c r="K1314" s="23">
        <f>K1315+K1383</f>
        <v>8050.0599999999995</v>
      </c>
      <c r="L1314" s="23">
        <f t="shared" si="238"/>
        <v>212607.43232999998</v>
      </c>
      <c r="M1314" s="1"/>
      <c r="N1314" s="1"/>
      <c r="O1314" s="1"/>
    </row>
    <row r="1315" spans="1:16" outlineLevel="2" x14ac:dyDescent="0.25">
      <c r="A1315" s="233" t="s">
        <v>230</v>
      </c>
      <c r="B1315" s="36" t="s">
        <v>449</v>
      </c>
      <c r="C1315" s="36" t="s">
        <v>231</v>
      </c>
      <c r="D1315" s="36"/>
      <c r="E1315" s="36"/>
      <c r="F1315" s="79">
        <v>191506.13810000001</v>
      </c>
      <c r="G1315" s="23">
        <f>G1316</f>
        <v>-8411</v>
      </c>
      <c r="H1315" s="80">
        <f t="shared" si="236"/>
        <v>183095.13810000001</v>
      </c>
      <c r="I1315" s="23">
        <f>I1316</f>
        <v>3745</v>
      </c>
      <c r="J1315" s="80">
        <f t="shared" si="237"/>
        <v>186840.13810000001</v>
      </c>
      <c r="K1315" s="23">
        <f>K1316</f>
        <v>7412.4599999999991</v>
      </c>
      <c r="L1315" s="23">
        <f t="shared" si="238"/>
        <v>194252.5981</v>
      </c>
      <c r="M1315" s="1"/>
      <c r="N1315" s="1"/>
      <c r="O1315" s="1"/>
    </row>
    <row r="1316" spans="1:16" ht="25.5" outlineLevel="3" x14ac:dyDescent="0.25">
      <c r="A1316" s="233" t="s">
        <v>232</v>
      </c>
      <c r="B1316" s="36" t="s">
        <v>449</v>
      </c>
      <c r="C1316" s="36" t="s">
        <v>231</v>
      </c>
      <c r="D1316" s="36" t="s">
        <v>233</v>
      </c>
      <c r="E1316" s="36"/>
      <c r="F1316" s="79">
        <v>191506.13810000001</v>
      </c>
      <c r="G1316" s="23">
        <f>G1317+G1324+G1345+G1354+G1357</f>
        <v>-8411</v>
      </c>
      <c r="H1316" s="80">
        <f t="shared" si="236"/>
        <v>183095.13810000001</v>
      </c>
      <c r="I1316" s="23">
        <f>I1317+I1324+I1345+I1354+I1357</f>
        <v>3745</v>
      </c>
      <c r="J1316" s="80">
        <f t="shared" si="237"/>
        <v>186840.13810000001</v>
      </c>
      <c r="K1316" s="23">
        <f>K1317+K1324+K1345+K1354+K1357+K1360</f>
        <v>7412.4599999999991</v>
      </c>
      <c r="L1316" s="23">
        <f t="shared" si="238"/>
        <v>194252.5981</v>
      </c>
      <c r="M1316" s="1"/>
      <c r="N1316" s="1"/>
      <c r="O1316" s="1"/>
    </row>
    <row r="1317" spans="1:16" outlineLevel="3" x14ac:dyDescent="0.25">
      <c r="A1317" s="222" t="s">
        <v>744</v>
      </c>
      <c r="B1317" s="38" t="s">
        <v>449</v>
      </c>
      <c r="C1317" s="36" t="s">
        <v>231</v>
      </c>
      <c r="D1317" s="52" t="s">
        <v>745</v>
      </c>
      <c r="E1317" s="36"/>
      <c r="F1317" s="79">
        <v>30807.7</v>
      </c>
      <c r="G1317" s="23">
        <f>G1318+G1321</f>
        <v>17.7</v>
      </c>
      <c r="H1317" s="80">
        <f t="shared" si="236"/>
        <v>30825.4</v>
      </c>
      <c r="I1317" s="23">
        <f>I1318+I1321</f>
        <v>0</v>
      </c>
      <c r="J1317" s="80">
        <f t="shared" si="237"/>
        <v>30825.4</v>
      </c>
      <c r="K1317" s="23">
        <f>K1318+K1321</f>
        <v>77.7</v>
      </c>
      <c r="L1317" s="23">
        <f t="shared" si="238"/>
        <v>30903.100000000002</v>
      </c>
      <c r="M1317" s="1"/>
      <c r="N1317" s="1"/>
      <c r="O1317" s="1"/>
    </row>
    <row r="1318" spans="1:16" ht="38.25" outlineLevel="6" x14ac:dyDescent="0.25">
      <c r="A1318" s="233" t="s">
        <v>128</v>
      </c>
      <c r="B1318" s="36" t="s">
        <v>449</v>
      </c>
      <c r="C1318" s="36" t="s">
        <v>231</v>
      </c>
      <c r="D1318" s="36" t="s">
        <v>456</v>
      </c>
      <c r="E1318" s="36"/>
      <c r="F1318" s="79">
        <v>30523.3</v>
      </c>
      <c r="G1318" s="23">
        <f>G1319+G1320</f>
        <v>0</v>
      </c>
      <c r="H1318" s="80">
        <f t="shared" si="236"/>
        <v>30523.3</v>
      </c>
      <c r="I1318" s="23">
        <f>I1319+I1320</f>
        <v>0</v>
      </c>
      <c r="J1318" s="80">
        <f t="shared" si="237"/>
        <v>30523.3</v>
      </c>
      <c r="K1318" s="23">
        <f>K1319+K1320</f>
        <v>77.7</v>
      </c>
      <c r="L1318" s="23">
        <f t="shared" si="238"/>
        <v>30601</v>
      </c>
      <c r="M1318" s="1"/>
      <c r="N1318" s="1"/>
      <c r="O1318" s="1"/>
    </row>
    <row r="1319" spans="1:16" ht="51" outlineLevel="7" x14ac:dyDescent="0.25">
      <c r="A1319" s="234" t="s">
        <v>345</v>
      </c>
      <c r="B1319" s="37" t="s">
        <v>449</v>
      </c>
      <c r="C1319" s="37" t="s">
        <v>231</v>
      </c>
      <c r="D1319" s="37" t="s">
        <v>456</v>
      </c>
      <c r="E1319" s="37" t="s">
        <v>346</v>
      </c>
      <c r="F1319" s="79">
        <v>30023.3</v>
      </c>
      <c r="G1319" s="26"/>
      <c r="H1319" s="80">
        <f t="shared" si="236"/>
        <v>30023.3</v>
      </c>
      <c r="I1319" s="26"/>
      <c r="J1319" s="80">
        <f t="shared" si="237"/>
        <v>30023.3</v>
      </c>
      <c r="K1319" s="26"/>
      <c r="L1319" s="23">
        <f t="shared" si="238"/>
        <v>30023.3</v>
      </c>
      <c r="O1319" s="305">
        <f t="shared" ref="O1319:O1320" si="243">L1319+N1319</f>
        <v>30023.3</v>
      </c>
    </row>
    <row r="1320" spans="1:16" outlineLevel="7" x14ac:dyDescent="0.25">
      <c r="A1320" s="234" t="s">
        <v>359</v>
      </c>
      <c r="B1320" s="37" t="s">
        <v>449</v>
      </c>
      <c r="C1320" s="37" t="s">
        <v>231</v>
      </c>
      <c r="D1320" s="37" t="s">
        <v>456</v>
      </c>
      <c r="E1320" s="37" t="s">
        <v>360</v>
      </c>
      <c r="F1320" s="79">
        <v>500</v>
      </c>
      <c r="G1320" s="26"/>
      <c r="H1320" s="80">
        <f t="shared" si="236"/>
        <v>500</v>
      </c>
      <c r="I1320" s="26"/>
      <c r="J1320" s="80">
        <f t="shared" si="237"/>
        <v>500</v>
      </c>
      <c r="K1320" s="82">
        <v>77.7</v>
      </c>
      <c r="L1320" s="23">
        <f t="shared" si="238"/>
        <v>577.70000000000005</v>
      </c>
      <c r="M1320" s="20" t="s">
        <v>1215</v>
      </c>
      <c r="O1320" s="305">
        <f t="shared" si="243"/>
        <v>577.70000000000005</v>
      </c>
    </row>
    <row r="1321" spans="1:16" ht="51" outlineLevel="6" x14ac:dyDescent="0.25">
      <c r="A1321" s="233" t="s">
        <v>457</v>
      </c>
      <c r="B1321" s="36" t="s">
        <v>449</v>
      </c>
      <c r="C1321" s="36" t="s">
        <v>231</v>
      </c>
      <c r="D1321" s="36" t="s">
        <v>458</v>
      </c>
      <c r="E1321" s="36"/>
      <c r="F1321" s="79">
        <v>284.35316</v>
      </c>
      <c r="G1321" s="23">
        <f>G1322+G1323</f>
        <v>17.7</v>
      </c>
      <c r="H1321" s="80">
        <f t="shared" si="236"/>
        <v>302.05315999999999</v>
      </c>
      <c r="I1321" s="23">
        <f>I1322+I1323</f>
        <v>0</v>
      </c>
      <c r="J1321" s="80">
        <f t="shared" si="237"/>
        <v>302.05315999999999</v>
      </c>
      <c r="K1321" s="23">
        <f>K1322+K1323</f>
        <v>0</v>
      </c>
      <c r="L1321" s="23">
        <f t="shared" si="238"/>
        <v>302.05315999999999</v>
      </c>
      <c r="M1321" s="1"/>
      <c r="N1321" s="1"/>
      <c r="O1321" s="1"/>
    </row>
    <row r="1322" spans="1:16" outlineLevel="7" x14ac:dyDescent="0.25">
      <c r="A1322" s="234" t="s">
        <v>359</v>
      </c>
      <c r="B1322" s="37" t="s">
        <v>449</v>
      </c>
      <c r="C1322" s="37" t="s">
        <v>231</v>
      </c>
      <c r="D1322" s="37" t="s">
        <v>458</v>
      </c>
      <c r="E1322" s="37" t="s">
        <v>360</v>
      </c>
      <c r="F1322" s="79">
        <v>284.35316</v>
      </c>
      <c r="G1322" s="25">
        <v>17.5</v>
      </c>
      <c r="H1322" s="80">
        <f t="shared" si="236"/>
        <v>301.85316</v>
      </c>
      <c r="I1322" s="26"/>
      <c r="J1322" s="80">
        <f t="shared" si="237"/>
        <v>301.85316</v>
      </c>
      <c r="K1322" s="26"/>
      <c r="L1322" s="23">
        <f t="shared" si="238"/>
        <v>301.85316</v>
      </c>
      <c r="O1322" s="305">
        <f t="shared" ref="O1322:O1323" si="244">L1322+N1322</f>
        <v>301.85316</v>
      </c>
    </row>
    <row r="1323" spans="1:16" outlineLevel="7" x14ac:dyDescent="0.25">
      <c r="A1323" s="234" t="s">
        <v>359</v>
      </c>
      <c r="B1323" s="37" t="s">
        <v>449</v>
      </c>
      <c r="C1323" s="37" t="s">
        <v>231</v>
      </c>
      <c r="D1323" s="37" t="s">
        <v>458</v>
      </c>
      <c r="E1323" s="37" t="s">
        <v>360</v>
      </c>
      <c r="F1323" s="79"/>
      <c r="G1323" s="82">
        <v>0.2</v>
      </c>
      <c r="H1323" s="80">
        <f t="shared" si="236"/>
        <v>0.2</v>
      </c>
      <c r="I1323" s="26"/>
      <c r="J1323" s="80">
        <f t="shared" si="237"/>
        <v>0.2</v>
      </c>
      <c r="K1323" s="26"/>
      <c r="L1323" s="23">
        <f t="shared" si="238"/>
        <v>0.2</v>
      </c>
      <c r="M1323" s="20" t="s">
        <v>837</v>
      </c>
      <c r="O1323" s="305">
        <f t="shared" si="244"/>
        <v>0.2</v>
      </c>
    </row>
    <row r="1324" spans="1:16" outlineLevel="7" x14ac:dyDescent="0.25">
      <c r="A1324" s="222" t="s">
        <v>746</v>
      </c>
      <c r="B1324" s="38" t="s">
        <v>449</v>
      </c>
      <c r="C1324" s="36" t="s">
        <v>231</v>
      </c>
      <c r="D1324" s="52" t="s">
        <v>747</v>
      </c>
      <c r="E1324" s="37"/>
      <c r="F1324" s="79">
        <v>134230.1</v>
      </c>
      <c r="G1324" s="23">
        <f>G1325+G1327+G1329+G1331+G1333+G1335+G1337+G1339+G1342</f>
        <v>317.09999999999997</v>
      </c>
      <c r="H1324" s="80">
        <f t="shared" si="236"/>
        <v>134547.20000000001</v>
      </c>
      <c r="I1324" s="23">
        <f>I1325+I1327+I1329+I1331+I1333+I1335+I1337+I1339+I1342</f>
        <v>-255</v>
      </c>
      <c r="J1324" s="80">
        <f t="shared" si="237"/>
        <v>134292.20000000001</v>
      </c>
      <c r="K1324" s="23">
        <f>K1325+K1327+K1329+K1331+K1333+K1335+K1337+K1339+K1342</f>
        <v>-620.20000000000005</v>
      </c>
      <c r="L1324" s="23">
        <f t="shared" si="238"/>
        <v>133672</v>
      </c>
      <c r="M1324" s="1"/>
      <c r="N1324" s="1"/>
      <c r="O1324" s="1"/>
    </row>
    <row r="1325" spans="1:16" ht="38.25" outlineLevel="6" x14ac:dyDescent="0.25">
      <c r="A1325" s="233" t="s">
        <v>362</v>
      </c>
      <c r="B1325" s="36" t="s">
        <v>449</v>
      </c>
      <c r="C1325" s="36" t="s">
        <v>231</v>
      </c>
      <c r="D1325" s="36" t="s">
        <v>459</v>
      </c>
      <c r="E1325" s="36"/>
      <c r="F1325" s="79">
        <v>13820.6</v>
      </c>
      <c r="G1325" s="23">
        <f>G1326</f>
        <v>0</v>
      </c>
      <c r="H1325" s="80">
        <f t="shared" si="236"/>
        <v>13820.6</v>
      </c>
      <c r="I1325" s="23">
        <f>I1326</f>
        <v>-340</v>
      </c>
      <c r="J1325" s="80">
        <f t="shared" si="237"/>
        <v>13480.6</v>
      </c>
      <c r="K1325" s="23">
        <f>K1326</f>
        <v>-387.2</v>
      </c>
      <c r="L1325" s="23">
        <f t="shared" si="238"/>
        <v>13093.4</v>
      </c>
      <c r="M1325" s="1"/>
      <c r="N1325" s="1"/>
      <c r="O1325" s="1"/>
    </row>
    <row r="1326" spans="1:16" outlineLevel="7" x14ac:dyDescent="0.25">
      <c r="A1326" s="234" t="s">
        <v>359</v>
      </c>
      <c r="B1326" s="37" t="s">
        <v>449</v>
      </c>
      <c r="C1326" s="37" t="s">
        <v>231</v>
      </c>
      <c r="D1326" s="37" t="s">
        <v>459</v>
      </c>
      <c r="E1326" s="37" t="s">
        <v>360</v>
      </c>
      <c r="F1326" s="79">
        <v>13820.6</v>
      </c>
      <c r="G1326" s="26"/>
      <c r="H1326" s="80">
        <f t="shared" si="236"/>
        <v>13820.6</v>
      </c>
      <c r="I1326" s="82">
        <v>-340</v>
      </c>
      <c r="J1326" s="80">
        <f t="shared" si="237"/>
        <v>13480.6</v>
      </c>
      <c r="K1326" s="82">
        <v>-387.2</v>
      </c>
      <c r="L1326" s="23">
        <f t="shared" si="238"/>
        <v>13093.4</v>
      </c>
      <c r="M1326" s="119" t="s">
        <v>852</v>
      </c>
      <c r="N1326" s="278">
        <v>0</v>
      </c>
      <c r="O1326" s="305">
        <f>L1326+N1326</f>
        <v>13093.4</v>
      </c>
      <c r="P1326" s="279"/>
    </row>
    <row r="1327" spans="1:16" ht="51" outlineLevel="6" x14ac:dyDescent="0.25">
      <c r="A1327" s="233" t="s">
        <v>460</v>
      </c>
      <c r="B1327" s="36" t="s">
        <v>449</v>
      </c>
      <c r="C1327" s="36" t="s">
        <v>231</v>
      </c>
      <c r="D1327" s="36" t="s">
        <v>461</v>
      </c>
      <c r="E1327" s="36"/>
      <c r="F1327" s="79">
        <v>300</v>
      </c>
      <c r="G1327" s="23">
        <f>G1328</f>
        <v>0</v>
      </c>
      <c r="H1327" s="80">
        <f t="shared" si="236"/>
        <v>300</v>
      </c>
      <c r="I1327" s="23">
        <f>I1328</f>
        <v>0</v>
      </c>
      <c r="J1327" s="80">
        <f t="shared" si="237"/>
        <v>300</v>
      </c>
      <c r="K1327" s="23">
        <f>K1328</f>
        <v>0</v>
      </c>
      <c r="L1327" s="23">
        <f t="shared" si="238"/>
        <v>300</v>
      </c>
      <c r="M1327" s="1"/>
      <c r="N1327" s="1"/>
      <c r="O1327" s="1"/>
    </row>
    <row r="1328" spans="1:16" outlineLevel="7" x14ac:dyDescent="0.25">
      <c r="A1328" s="234" t="s">
        <v>359</v>
      </c>
      <c r="B1328" s="37" t="s">
        <v>449</v>
      </c>
      <c r="C1328" s="37" t="s">
        <v>231</v>
      </c>
      <c r="D1328" s="37" t="s">
        <v>461</v>
      </c>
      <c r="E1328" s="37" t="s">
        <v>360</v>
      </c>
      <c r="F1328" s="79">
        <v>300</v>
      </c>
      <c r="G1328" s="26"/>
      <c r="H1328" s="80">
        <f t="shared" si="236"/>
        <v>300</v>
      </c>
      <c r="I1328" s="26"/>
      <c r="J1328" s="80">
        <f t="shared" si="237"/>
        <v>300</v>
      </c>
      <c r="K1328" s="26"/>
      <c r="L1328" s="23">
        <f t="shared" si="238"/>
        <v>300</v>
      </c>
      <c r="O1328" s="305">
        <f>L1328+N1328</f>
        <v>300</v>
      </c>
    </row>
    <row r="1329" spans="1:15" ht="25.5" outlineLevel="6" x14ac:dyDescent="0.25">
      <c r="A1329" s="233" t="s">
        <v>421</v>
      </c>
      <c r="B1329" s="36" t="s">
        <v>449</v>
      </c>
      <c r="C1329" s="36" t="s">
        <v>231</v>
      </c>
      <c r="D1329" s="36" t="s">
        <v>462</v>
      </c>
      <c r="E1329" s="36"/>
      <c r="F1329" s="79">
        <v>239.4</v>
      </c>
      <c r="G1329" s="23">
        <f>G1330</f>
        <v>0</v>
      </c>
      <c r="H1329" s="80">
        <f t="shared" si="236"/>
        <v>239.4</v>
      </c>
      <c r="I1329" s="23">
        <f>I1330</f>
        <v>0</v>
      </c>
      <c r="J1329" s="80">
        <f t="shared" si="237"/>
        <v>239.4</v>
      </c>
      <c r="K1329" s="23">
        <f>K1330</f>
        <v>0</v>
      </c>
      <c r="L1329" s="23">
        <f t="shared" si="238"/>
        <v>239.4</v>
      </c>
      <c r="M1329" s="1"/>
      <c r="N1329" s="1"/>
      <c r="O1329" s="1"/>
    </row>
    <row r="1330" spans="1:15" outlineLevel="7" x14ac:dyDescent="0.25">
      <c r="A1330" s="234" t="s">
        <v>359</v>
      </c>
      <c r="B1330" s="37" t="s">
        <v>449</v>
      </c>
      <c r="C1330" s="37" t="s">
        <v>231</v>
      </c>
      <c r="D1330" s="37" t="s">
        <v>462</v>
      </c>
      <c r="E1330" s="37" t="s">
        <v>360</v>
      </c>
      <c r="F1330" s="79">
        <v>239.4</v>
      </c>
      <c r="G1330" s="26"/>
      <c r="H1330" s="80">
        <f t="shared" si="236"/>
        <v>239.4</v>
      </c>
      <c r="I1330" s="26"/>
      <c r="J1330" s="80">
        <f t="shared" si="237"/>
        <v>239.4</v>
      </c>
      <c r="K1330" s="26"/>
      <c r="L1330" s="23">
        <f t="shared" si="238"/>
        <v>239.4</v>
      </c>
      <c r="O1330" s="305">
        <f>L1330+N1330</f>
        <v>239.4</v>
      </c>
    </row>
    <row r="1331" spans="1:15" ht="25.5" outlineLevel="6" x14ac:dyDescent="0.25">
      <c r="A1331" s="233" t="s">
        <v>57</v>
      </c>
      <c r="B1331" s="36" t="s">
        <v>449</v>
      </c>
      <c r="C1331" s="36" t="s">
        <v>231</v>
      </c>
      <c r="D1331" s="36" t="s">
        <v>463</v>
      </c>
      <c r="E1331" s="36"/>
      <c r="F1331" s="79">
        <v>1274.5</v>
      </c>
      <c r="G1331" s="23">
        <f>G1332</f>
        <v>0</v>
      </c>
      <c r="H1331" s="80">
        <f t="shared" si="236"/>
        <v>1274.5</v>
      </c>
      <c r="I1331" s="23">
        <f>I1332</f>
        <v>0</v>
      </c>
      <c r="J1331" s="80">
        <f t="shared" si="237"/>
        <v>1274.5</v>
      </c>
      <c r="K1331" s="23">
        <f>K1332</f>
        <v>0</v>
      </c>
      <c r="L1331" s="23">
        <f t="shared" si="238"/>
        <v>1274.5</v>
      </c>
      <c r="M1331" s="1"/>
      <c r="N1331" s="1"/>
      <c r="O1331" s="1"/>
    </row>
    <row r="1332" spans="1:15" outlineLevel="7" x14ac:dyDescent="0.25">
      <c r="A1332" s="234" t="s">
        <v>359</v>
      </c>
      <c r="B1332" s="37" t="s">
        <v>449</v>
      </c>
      <c r="C1332" s="37" t="s">
        <v>231</v>
      </c>
      <c r="D1332" s="37" t="s">
        <v>463</v>
      </c>
      <c r="E1332" s="37" t="s">
        <v>360</v>
      </c>
      <c r="F1332" s="79">
        <v>1274.5</v>
      </c>
      <c r="G1332" s="26"/>
      <c r="H1332" s="80">
        <f t="shared" si="236"/>
        <v>1274.5</v>
      </c>
      <c r="I1332" s="26"/>
      <c r="J1332" s="80">
        <f t="shared" si="237"/>
        <v>1274.5</v>
      </c>
      <c r="K1332" s="26"/>
      <c r="L1332" s="23">
        <f t="shared" si="238"/>
        <v>1274.5</v>
      </c>
      <c r="O1332" s="305">
        <f>L1332+N1332</f>
        <v>1274.5</v>
      </c>
    </row>
    <row r="1333" spans="1:15" ht="25.5" outlineLevel="6" x14ac:dyDescent="0.25">
      <c r="A1333" s="233" t="s">
        <v>81</v>
      </c>
      <c r="B1333" s="36" t="s">
        <v>449</v>
      </c>
      <c r="C1333" s="36" t="s">
        <v>231</v>
      </c>
      <c r="D1333" s="36" t="s">
        <v>234</v>
      </c>
      <c r="E1333" s="36"/>
      <c r="F1333" s="79">
        <v>100</v>
      </c>
      <c r="G1333" s="23">
        <f>G1334</f>
        <v>0</v>
      </c>
      <c r="H1333" s="80">
        <f t="shared" si="236"/>
        <v>100</v>
      </c>
      <c r="I1333" s="23">
        <f>I1334</f>
        <v>0</v>
      </c>
      <c r="J1333" s="80">
        <f t="shared" si="237"/>
        <v>100</v>
      </c>
      <c r="K1333" s="23">
        <f>K1334</f>
        <v>0</v>
      </c>
      <c r="L1333" s="23">
        <f t="shared" si="238"/>
        <v>100</v>
      </c>
      <c r="M1333" s="1"/>
      <c r="N1333" s="1"/>
      <c r="O1333" s="1"/>
    </row>
    <row r="1334" spans="1:15" outlineLevel="7" x14ac:dyDescent="0.25">
      <c r="A1334" s="234" t="s">
        <v>359</v>
      </c>
      <c r="B1334" s="37" t="s">
        <v>449</v>
      </c>
      <c r="C1334" s="37" t="s">
        <v>231</v>
      </c>
      <c r="D1334" s="37" t="s">
        <v>234</v>
      </c>
      <c r="E1334" s="37" t="s">
        <v>360</v>
      </c>
      <c r="F1334" s="79">
        <v>100</v>
      </c>
      <c r="G1334" s="26"/>
      <c r="H1334" s="80">
        <f t="shared" si="236"/>
        <v>100</v>
      </c>
      <c r="I1334" s="26"/>
      <c r="J1334" s="80">
        <f t="shared" si="237"/>
        <v>100</v>
      </c>
      <c r="K1334" s="26"/>
      <c r="L1334" s="23">
        <f t="shared" si="238"/>
        <v>100</v>
      </c>
      <c r="O1334" s="305">
        <f>L1334+N1334</f>
        <v>100</v>
      </c>
    </row>
    <row r="1335" spans="1:15" ht="51" outlineLevel="6" x14ac:dyDescent="0.25">
      <c r="A1335" s="233" t="s">
        <v>83</v>
      </c>
      <c r="B1335" s="36" t="s">
        <v>449</v>
      </c>
      <c r="C1335" s="36" t="s">
        <v>231</v>
      </c>
      <c r="D1335" s="36" t="s">
        <v>464</v>
      </c>
      <c r="E1335" s="36"/>
      <c r="F1335" s="79">
        <v>500</v>
      </c>
      <c r="G1335" s="23">
        <f>G1336</f>
        <v>0</v>
      </c>
      <c r="H1335" s="80">
        <f t="shared" si="236"/>
        <v>500</v>
      </c>
      <c r="I1335" s="23">
        <f>I1336</f>
        <v>0</v>
      </c>
      <c r="J1335" s="80">
        <f t="shared" si="237"/>
        <v>500</v>
      </c>
      <c r="K1335" s="23">
        <f>K1336</f>
        <v>0</v>
      </c>
      <c r="L1335" s="23">
        <f t="shared" si="238"/>
        <v>500</v>
      </c>
      <c r="M1335" s="1"/>
      <c r="N1335" s="1"/>
      <c r="O1335" s="1"/>
    </row>
    <row r="1336" spans="1:15" outlineLevel="7" x14ac:dyDescent="0.25">
      <c r="A1336" s="234" t="s">
        <v>359</v>
      </c>
      <c r="B1336" s="37" t="s">
        <v>449</v>
      </c>
      <c r="C1336" s="37" t="s">
        <v>231</v>
      </c>
      <c r="D1336" s="37" t="s">
        <v>464</v>
      </c>
      <c r="E1336" s="37" t="s">
        <v>360</v>
      </c>
      <c r="F1336" s="79">
        <v>500</v>
      </c>
      <c r="G1336" s="26"/>
      <c r="H1336" s="80">
        <f t="shared" si="236"/>
        <v>500</v>
      </c>
      <c r="I1336" s="26"/>
      <c r="J1336" s="80">
        <f t="shared" si="237"/>
        <v>500</v>
      </c>
      <c r="K1336" s="26"/>
      <c r="L1336" s="23">
        <f t="shared" si="238"/>
        <v>500</v>
      </c>
      <c r="O1336" s="305">
        <f>L1336+N1336</f>
        <v>500</v>
      </c>
    </row>
    <row r="1337" spans="1:15" outlineLevel="6" x14ac:dyDescent="0.25">
      <c r="A1337" s="233" t="s">
        <v>61</v>
      </c>
      <c r="B1337" s="36" t="s">
        <v>449</v>
      </c>
      <c r="C1337" s="36" t="s">
        <v>231</v>
      </c>
      <c r="D1337" s="36" t="s">
        <v>465</v>
      </c>
      <c r="E1337" s="36"/>
      <c r="F1337" s="79">
        <v>289.8</v>
      </c>
      <c r="G1337" s="23">
        <f>G1338</f>
        <v>0</v>
      </c>
      <c r="H1337" s="80">
        <f t="shared" si="236"/>
        <v>289.8</v>
      </c>
      <c r="I1337" s="23">
        <f>I1338</f>
        <v>0</v>
      </c>
      <c r="J1337" s="80">
        <f t="shared" si="237"/>
        <v>289.8</v>
      </c>
      <c r="K1337" s="23">
        <f>K1338</f>
        <v>0</v>
      </c>
      <c r="L1337" s="23">
        <f t="shared" si="238"/>
        <v>289.8</v>
      </c>
      <c r="M1337" s="1"/>
      <c r="N1337" s="1"/>
      <c r="O1337" s="1"/>
    </row>
    <row r="1338" spans="1:15" outlineLevel="7" x14ac:dyDescent="0.25">
      <c r="A1338" s="234" t="s">
        <v>359</v>
      </c>
      <c r="B1338" s="37" t="s">
        <v>449</v>
      </c>
      <c r="C1338" s="37" t="s">
        <v>231</v>
      </c>
      <c r="D1338" s="37" t="s">
        <v>465</v>
      </c>
      <c r="E1338" s="37" t="s">
        <v>360</v>
      </c>
      <c r="F1338" s="79">
        <v>289.8</v>
      </c>
      <c r="G1338" s="26"/>
      <c r="H1338" s="80">
        <f t="shared" si="236"/>
        <v>289.8</v>
      </c>
      <c r="I1338" s="26"/>
      <c r="J1338" s="80">
        <f t="shared" si="237"/>
        <v>289.8</v>
      </c>
      <c r="K1338" s="26"/>
      <c r="L1338" s="23">
        <f t="shared" si="238"/>
        <v>289.8</v>
      </c>
      <c r="O1338" s="305">
        <f>L1338+N1338</f>
        <v>289.8</v>
      </c>
    </row>
    <row r="1339" spans="1:15" ht="38.25" outlineLevel="6" x14ac:dyDescent="0.25">
      <c r="A1339" s="233" t="s">
        <v>128</v>
      </c>
      <c r="B1339" s="36" t="s">
        <v>449</v>
      </c>
      <c r="C1339" s="36" t="s">
        <v>231</v>
      </c>
      <c r="D1339" s="36" t="s">
        <v>466</v>
      </c>
      <c r="E1339" s="36"/>
      <c r="F1339" s="79">
        <v>117009.76</v>
      </c>
      <c r="G1339" s="23">
        <f>G1340+G1341</f>
        <v>2.9</v>
      </c>
      <c r="H1339" s="80">
        <f t="shared" si="236"/>
        <v>117012.65999999999</v>
      </c>
      <c r="I1339" s="23">
        <f>I1340+I1341</f>
        <v>85</v>
      </c>
      <c r="J1339" s="80">
        <f t="shared" si="237"/>
        <v>117097.65999999999</v>
      </c>
      <c r="K1339" s="23">
        <f>K1340+K1341</f>
        <v>-233</v>
      </c>
      <c r="L1339" s="23">
        <f t="shared" si="238"/>
        <v>116864.65999999999</v>
      </c>
      <c r="M1339" s="1"/>
      <c r="N1339" s="1"/>
      <c r="O1339" s="1"/>
    </row>
    <row r="1340" spans="1:15" ht="51" outlineLevel="7" x14ac:dyDescent="0.25">
      <c r="A1340" s="234" t="s">
        <v>345</v>
      </c>
      <c r="B1340" s="37" t="s">
        <v>449</v>
      </c>
      <c r="C1340" s="37" t="s">
        <v>231</v>
      </c>
      <c r="D1340" s="37" t="s">
        <v>466</v>
      </c>
      <c r="E1340" s="37" t="s">
        <v>346</v>
      </c>
      <c r="F1340" s="79">
        <v>117009.76</v>
      </c>
      <c r="G1340" s="26"/>
      <c r="H1340" s="80">
        <f t="shared" si="236"/>
        <v>117009.76</v>
      </c>
      <c r="I1340" s="26"/>
      <c r="J1340" s="80">
        <f t="shared" si="237"/>
        <v>117009.76</v>
      </c>
      <c r="K1340" s="82">
        <f>-300-75+142</f>
        <v>-233</v>
      </c>
      <c r="L1340" s="23">
        <f t="shared" si="238"/>
        <v>116776.76</v>
      </c>
      <c r="M1340" s="303" t="s">
        <v>1217</v>
      </c>
      <c r="O1340" s="305">
        <f t="shared" ref="O1340:O1341" si="245">L1340+N1340</f>
        <v>116776.76</v>
      </c>
    </row>
    <row r="1341" spans="1:15" outlineLevel="7" x14ac:dyDescent="0.25">
      <c r="A1341" s="234" t="s">
        <v>359</v>
      </c>
      <c r="B1341" s="37" t="s">
        <v>449</v>
      </c>
      <c r="C1341" s="37" t="s">
        <v>231</v>
      </c>
      <c r="D1341" s="37" t="s">
        <v>466</v>
      </c>
      <c r="E1341" s="37">
        <v>612</v>
      </c>
      <c r="F1341" s="79"/>
      <c r="G1341" s="82">
        <v>2.9</v>
      </c>
      <c r="H1341" s="80">
        <f t="shared" si="236"/>
        <v>2.9</v>
      </c>
      <c r="I1341" s="111">
        <v>85</v>
      </c>
      <c r="J1341" s="80">
        <f t="shared" si="237"/>
        <v>87.9</v>
      </c>
      <c r="K1341" s="26"/>
      <c r="L1341" s="23">
        <f t="shared" si="238"/>
        <v>87.9</v>
      </c>
      <c r="O1341" s="305">
        <f t="shared" si="245"/>
        <v>87.9</v>
      </c>
    </row>
    <row r="1342" spans="1:15" ht="51" outlineLevel="6" x14ac:dyDescent="0.25">
      <c r="A1342" s="233" t="s">
        <v>467</v>
      </c>
      <c r="B1342" s="36" t="s">
        <v>449</v>
      </c>
      <c r="C1342" s="36" t="s">
        <v>231</v>
      </c>
      <c r="D1342" s="36" t="s">
        <v>468</v>
      </c>
      <c r="E1342" s="36"/>
      <c r="F1342" s="79">
        <v>696.00675999999999</v>
      </c>
      <c r="G1342" s="23">
        <f>G1343+G1344</f>
        <v>314.2</v>
      </c>
      <c r="H1342" s="80">
        <f t="shared" si="236"/>
        <v>1010.20676</v>
      </c>
      <c r="I1342" s="23">
        <f>I1343+I1344</f>
        <v>0</v>
      </c>
      <c r="J1342" s="80">
        <f t="shared" si="237"/>
        <v>1010.20676</v>
      </c>
      <c r="K1342" s="23">
        <f>K1343+K1344</f>
        <v>0</v>
      </c>
      <c r="L1342" s="23">
        <f t="shared" si="238"/>
        <v>1010.20676</v>
      </c>
      <c r="M1342" s="1"/>
      <c r="N1342" s="1"/>
      <c r="O1342" s="1"/>
    </row>
    <row r="1343" spans="1:15" outlineLevel="7" x14ac:dyDescent="0.25">
      <c r="A1343" s="234" t="s">
        <v>359</v>
      </c>
      <c r="B1343" s="37" t="s">
        <v>449</v>
      </c>
      <c r="C1343" s="37" t="s">
        <v>231</v>
      </c>
      <c r="D1343" s="37" t="s">
        <v>468</v>
      </c>
      <c r="E1343" s="37" t="s">
        <v>360</v>
      </c>
      <c r="F1343" s="79">
        <v>696.00675999999999</v>
      </c>
      <c r="G1343" s="25">
        <v>311</v>
      </c>
      <c r="H1343" s="80">
        <f t="shared" si="236"/>
        <v>1007.00676</v>
      </c>
      <c r="I1343" s="26"/>
      <c r="J1343" s="80">
        <f t="shared" si="237"/>
        <v>1007.00676</v>
      </c>
      <c r="K1343" s="26"/>
      <c r="L1343" s="23">
        <f t="shared" si="238"/>
        <v>1007.00676</v>
      </c>
      <c r="O1343" s="305">
        <f t="shared" ref="O1343:O1344" si="246">L1343+N1343</f>
        <v>1007.00676</v>
      </c>
    </row>
    <row r="1344" spans="1:15" outlineLevel="7" x14ac:dyDescent="0.25">
      <c r="A1344" s="234" t="s">
        <v>359</v>
      </c>
      <c r="B1344" s="37" t="s">
        <v>449</v>
      </c>
      <c r="C1344" s="37" t="s">
        <v>231</v>
      </c>
      <c r="D1344" s="37" t="s">
        <v>468</v>
      </c>
      <c r="E1344" s="37" t="s">
        <v>360</v>
      </c>
      <c r="F1344" s="79"/>
      <c r="G1344" s="82">
        <v>3.2</v>
      </c>
      <c r="H1344" s="80">
        <f t="shared" si="236"/>
        <v>3.2</v>
      </c>
      <c r="I1344" s="26"/>
      <c r="J1344" s="80">
        <f t="shared" si="237"/>
        <v>3.2</v>
      </c>
      <c r="K1344" s="26"/>
      <c r="L1344" s="23">
        <f t="shared" si="238"/>
        <v>3.2</v>
      </c>
      <c r="M1344" s="20" t="s">
        <v>837</v>
      </c>
      <c r="O1344" s="305">
        <f t="shared" si="246"/>
        <v>3.2</v>
      </c>
    </row>
    <row r="1345" spans="1:15" outlineLevel="7" x14ac:dyDescent="0.25">
      <c r="A1345" s="222" t="s">
        <v>748</v>
      </c>
      <c r="B1345" s="38" t="s">
        <v>449</v>
      </c>
      <c r="C1345" s="36" t="s">
        <v>231</v>
      </c>
      <c r="D1345" s="52" t="s">
        <v>749</v>
      </c>
      <c r="E1345" s="37"/>
      <c r="F1345" s="79">
        <v>21336.6</v>
      </c>
      <c r="G1345" s="23">
        <f>G1346+G1348+G1350+G1352</f>
        <v>-4000</v>
      </c>
      <c r="H1345" s="80">
        <f t="shared" si="236"/>
        <v>17336.599999999999</v>
      </c>
      <c r="I1345" s="23">
        <f>I1346+I1348+I1350+I1352</f>
        <v>4000</v>
      </c>
      <c r="J1345" s="80">
        <f t="shared" si="237"/>
        <v>21336.6</v>
      </c>
      <c r="K1345" s="23">
        <f>K1346+K1348+K1350+K1352</f>
        <v>0</v>
      </c>
      <c r="L1345" s="23">
        <f t="shared" ref="L1345:L1386" si="247">J1345+K1345</f>
        <v>21336.6</v>
      </c>
      <c r="M1345" s="1"/>
      <c r="N1345" s="1"/>
      <c r="O1345" s="1"/>
    </row>
    <row r="1346" spans="1:15" ht="25.5" outlineLevel="6" x14ac:dyDescent="0.25">
      <c r="A1346" s="233" t="s">
        <v>421</v>
      </c>
      <c r="B1346" s="36" t="s">
        <v>449</v>
      </c>
      <c r="C1346" s="36" t="s">
        <v>231</v>
      </c>
      <c r="D1346" s="36" t="s">
        <v>469</v>
      </c>
      <c r="E1346" s="36"/>
      <c r="F1346" s="79">
        <v>11403.1</v>
      </c>
      <c r="G1346" s="23">
        <f>G1347</f>
        <v>-4000</v>
      </c>
      <c r="H1346" s="80">
        <f t="shared" si="236"/>
        <v>7403.1</v>
      </c>
      <c r="I1346" s="23">
        <f>I1347</f>
        <v>4000</v>
      </c>
      <c r="J1346" s="80">
        <f t="shared" si="237"/>
        <v>11403.1</v>
      </c>
      <c r="K1346" s="23">
        <f>K1347</f>
        <v>0</v>
      </c>
      <c r="L1346" s="23">
        <f t="shared" si="247"/>
        <v>11403.1</v>
      </c>
      <c r="M1346" s="1"/>
      <c r="N1346" s="1"/>
      <c r="O1346" s="1"/>
    </row>
    <row r="1347" spans="1:15" outlineLevel="7" x14ac:dyDescent="0.25">
      <c r="A1347" s="234" t="s">
        <v>359</v>
      </c>
      <c r="B1347" s="37" t="s">
        <v>449</v>
      </c>
      <c r="C1347" s="37" t="s">
        <v>231</v>
      </c>
      <c r="D1347" s="37" t="s">
        <v>469</v>
      </c>
      <c r="E1347" s="37" t="s">
        <v>360</v>
      </c>
      <c r="F1347" s="79">
        <v>11403.1</v>
      </c>
      <c r="G1347" s="82">
        <v>-4000</v>
      </c>
      <c r="H1347" s="80">
        <f t="shared" si="236"/>
        <v>7403.1</v>
      </c>
      <c r="I1347" s="83">
        <v>4000</v>
      </c>
      <c r="J1347" s="80">
        <f t="shared" si="237"/>
        <v>11403.1</v>
      </c>
      <c r="K1347" s="26"/>
      <c r="L1347" s="23">
        <f t="shared" si="247"/>
        <v>11403.1</v>
      </c>
      <c r="O1347" s="305">
        <f>L1347+N1347</f>
        <v>11403.1</v>
      </c>
    </row>
    <row r="1348" spans="1:15" ht="25.5" outlineLevel="6" x14ac:dyDescent="0.25">
      <c r="A1348" s="233" t="s">
        <v>57</v>
      </c>
      <c r="B1348" s="36" t="s">
        <v>449</v>
      </c>
      <c r="C1348" s="36" t="s">
        <v>231</v>
      </c>
      <c r="D1348" s="36" t="s">
        <v>470</v>
      </c>
      <c r="E1348" s="36"/>
      <c r="F1348" s="79">
        <v>68.3</v>
      </c>
      <c r="G1348" s="23">
        <f>G1349</f>
        <v>0</v>
      </c>
      <c r="H1348" s="80">
        <f t="shared" si="236"/>
        <v>68.3</v>
      </c>
      <c r="I1348" s="23">
        <f>I1349</f>
        <v>0</v>
      </c>
      <c r="J1348" s="80">
        <f t="shared" si="237"/>
        <v>68.3</v>
      </c>
      <c r="K1348" s="23">
        <f>K1349</f>
        <v>0</v>
      </c>
      <c r="L1348" s="23">
        <f t="shared" si="247"/>
        <v>68.3</v>
      </c>
      <c r="M1348" s="1"/>
      <c r="N1348" s="1"/>
      <c r="O1348" s="1"/>
    </row>
    <row r="1349" spans="1:15" outlineLevel="7" x14ac:dyDescent="0.25">
      <c r="A1349" s="234" t="s">
        <v>359</v>
      </c>
      <c r="B1349" s="37" t="s">
        <v>449</v>
      </c>
      <c r="C1349" s="37" t="s">
        <v>231</v>
      </c>
      <c r="D1349" s="37" t="s">
        <v>470</v>
      </c>
      <c r="E1349" s="37" t="s">
        <v>360</v>
      </c>
      <c r="F1349" s="79">
        <v>68.3</v>
      </c>
      <c r="G1349" s="26"/>
      <c r="H1349" s="80">
        <f t="shared" si="236"/>
        <v>68.3</v>
      </c>
      <c r="I1349" s="26"/>
      <c r="J1349" s="80">
        <f t="shared" si="237"/>
        <v>68.3</v>
      </c>
      <c r="K1349" s="26"/>
      <c r="L1349" s="23">
        <f t="shared" si="247"/>
        <v>68.3</v>
      </c>
      <c r="O1349" s="305">
        <f>L1349+N1349</f>
        <v>68.3</v>
      </c>
    </row>
    <row r="1350" spans="1:15" outlineLevel="6" x14ac:dyDescent="0.25">
      <c r="A1350" s="233" t="s">
        <v>61</v>
      </c>
      <c r="B1350" s="36" t="s">
        <v>449</v>
      </c>
      <c r="C1350" s="36" t="s">
        <v>231</v>
      </c>
      <c r="D1350" s="36" t="s">
        <v>471</v>
      </c>
      <c r="E1350" s="36"/>
      <c r="F1350" s="79">
        <v>7.5</v>
      </c>
      <c r="G1350" s="23">
        <f>G1351</f>
        <v>0</v>
      </c>
      <c r="H1350" s="80">
        <f t="shared" si="236"/>
        <v>7.5</v>
      </c>
      <c r="I1350" s="23">
        <f>I1351</f>
        <v>0</v>
      </c>
      <c r="J1350" s="80">
        <f t="shared" si="237"/>
        <v>7.5</v>
      </c>
      <c r="K1350" s="23">
        <f>K1351</f>
        <v>0</v>
      </c>
      <c r="L1350" s="23">
        <f t="shared" si="247"/>
        <v>7.5</v>
      </c>
      <c r="M1350" s="1"/>
      <c r="N1350" s="1"/>
      <c r="O1350" s="1"/>
    </row>
    <row r="1351" spans="1:15" outlineLevel="7" x14ac:dyDescent="0.25">
      <c r="A1351" s="234" t="s">
        <v>359</v>
      </c>
      <c r="B1351" s="37" t="s">
        <v>449</v>
      </c>
      <c r="C1351" s="37" t="s">
        <v>231</v>
      </c>
      <c r="D1351" s="37" t="s">
        <v>471</v>
      </c>
      <c r="E1351" s="37" t="s">
        <v>360</v>
      </c>
      <c r="F1351" s="79">
        <v>7.5</v>
      </c>
      <c r="G1351" s="26"/>
      <c r="H1351" s="80">
        <f t="shared" si="236"/>
        <v>7.5</v>
      </c>
      <c r="I1351" s="26"/>
      <c r="J1351" s="80">
        <f t="shared" si="237"/>
        <v>7.5</v>
      </c>
      <c r="K1351" s="26"/>
      <c r="L1351" s="23">
        <f t="shared" si="247"/>
        <v>7.5</v>
      </c>
      <c r="O1351" s="305">
        <f>L1351+N1351</f>
        <v>7.5</v>
      </c>
    </row>
    <row r="1352" spans="1:15" ht="38.25" outlineLevel="6" x14ac:dyDescent="0.25">
      <c r="A1352" s="233" t="s">
        <v>128</v>
      </c>
      <c r="B1352" s="36" t="s">
        <v>449</v>
      </c>
      <c r="C1352" s="36" t="s">
        <v>231</v>
      </c>
      <c r="D1352" s="36" t="s">
        <v>472</v>
      </c>
      <c r="E1352" s="36"/>
      <c r="F1352" s="79">
        <v>9857.7000000000007</v>
      </c>
      <c r="G1352" s="23">
        <f>G1353</f>
        <v>0</v>
      </c>
      <c r="H1352" s="80">
        <f t="shared" si="236"/>
        <v>9857.7000000000007</v>
      </c>
      <c r="I1352" s="23">
        <f>I1353</f>
        <v>0</v>
      </c>
      <c r="J1352" s="80">
        <f t="shared" si="237"/>
        <v>9857.7000000000007</v>
      </c>
      <c r="K1352" s="23">
        <f>K1353</f>
        <v>0</v>
      </c>
      <c r="L1352" s="23">
        <f t="shared" si="247"/>
        <v>9857.7000000000007</v>
      </c>
      <c r="M1352" s="1"/>
      <c r="N1352" s="1"/>
      <c r="O1352" s="1"/>
    </row>
    <row r="1353" spans="1:15" ht="51" outlineLevel="7" x14ac:dyDescent="0.25">
      <c r="A1353" s="234" t="s">
        <v>345</v>
      </c>
      <c r="B1353" s="37" t="s">
        <v>449</v>
      </c>
      <c r="C1353" s="37" t="s">
        <v>231</v>
      </c>
      <c r="D1353" s="37" t="s">
        <v>472</v>
      </c>
      <c r="E1353" s="37" t="s">
        <v>346</v>
      </c>
      <c r="F1353" s="79">
        <v>9857.7000000000007</v>
      </c>
      <c r="G1353" s="26"/>
      <c r="H1353" s="80">
        <f t="shared" si="236"/>
        <v>9857.7000000000007</v>
      </c>
      <c r="I1353" s="26"/>
      <c r="J1353" s="80">
        <f t="shared" si="237"/>
        <v>9857.7000000000007</v>
      </c>
      <c r="K1353" s="26"/>
      <c r="L1353" s="23">
        <f t="shared" si="247"/>
        <v>9857.7000000000007</v>
      </c>
      <c r="O1353" s="305">
        <f>L1353+N1353</f>
        <v>9857.7000000000007</v>
      </c>
    </row>
    <row r="1354" spans="1:15" ht="25.5" outlineLevel="7" x14ac:dyDescent="0.25">
      <c r="A1354" s="222" t="s">
        <v>750</v>
      </c>
      <c r="B1354" s="38" t="s">
        <v>449</v>
      </c>
      <c r="C1354" s="36" t="s">
        <v>231</v>
      </c>
      <c r="D1354" s="52" t="s">
        <v>751</v>
      </c>
      <c r="E1354" s="37"/>
      <c r="F1354" s="79">
        <v>280</v>
      </c>
      <c r="G1354" s="23">
        <f>G1355</f>
        <v>0</v>
      </c>
      <c r="H1354" s="80">
        <f t="shared" si="236"/>
        <v>280</v>
      </c>
      <c r="I1354" s="23">
        <f>I1355</f>
        <v>0</v>
      </c>
      <c r="J1354" s="80">
        <f t="shared" si="237"/>
        <v>280</v>
      </c>
      <c r="K1354" s="23">
        <f>K1355</f>
        <v>0</v>
      </c>
      <c r="L1354" s="23">
        <f t="shared" si="247"/>
        <v>280</v>
      </c>
      <c r="M1354" s="1"/>
      <c r="N1354" s="1"/>
      <c r="O1354" s="1"/>
    </row>
    <row r="1355" spans="1:15" ht="25.5" outlineLevel="6" x14ac:dyDescent="0.25">
      <c r="A1355" s="233" t="s">
        <v>356</v>
      </c>
      <c r="B1355" s="36" t="s">
        <v>449</v>
      </c>
      <c r="C1355" s="36" t="s">
        <v>231</v>
      </c>
      <c r="D1355" s="36" t="s">
        <v>473</v>
      </c>
      <c r="E1355" s="36"/>
      <c r="F1355" s="79">
        <v>280</v>
      </c>
      <c r="G1355" s="23">
        <f>G1356</f>
        <v>0</v>
      </c>
      <c r="H1355" s="80">
        <f t="shared" si="236"/>
        <v>280</v>
      </c>
      <c r="I1355" s="23">
        <f>I1356</f>
        <v>0</v>
      </c>
      <c r="J1355" s="80">
        <f t="shared" si="237"/>
        <v>280</v>
      </c>
      <c r="K1355" s="23">
        <f>K1356</f>
        <v>0</v>
      </c>
      <c r="L1355" s="23">
        <f t="shared" si="247"/>
        <v>280</v>
      </c>
      <c r="M1355" s="1"/>
      <c r="N1355" s="1"/>
      <c r="O1355" s="1"/>
    </row>
    <row r="1356" spans="1:15" ht="38.25" outlineLevel="7" x14ac:dyDescent="0.25">
      <c r="A1356" s="234" t="s">
        <v>268</v>
      </c>
      <c r="B1356" s="37" t="s">
        <v>449</v>
      </c>
      <c r="C1356" s="37" t="s">
        <v>231</v>
      </c>
      <c r="D1356" s="37" t="s">
        <v>473</v>
      </c>
      <c r="E1356" s="37" t="s">
        <v>269</v>
      </c>
      <c r="F1356" s="79">
        <v>280</v>
      </c>
      <c r="G1356" s="26"/>
      <c r="H1356" s="80">
        <f t="shared" si="236"/>
        <v>280</v>
      </c>
      <c r="I1356" s="26"/>
      <c r="J1356" s="80">
        <f t="shared" si="237"/>
        <v>280</v>
      </c>
      <c r="K1356" s="26"/>
      <c r="L1356" s="23">
        <f t="shared" si="247"/>
        <v>280</v>
      </c>
      <c r="O1356" s="305">
        <f>L1356+N1356</f>
        <v>280</v>
      </c>
    </row>
    <row r="1357" spans="1:15" outlineLevel="6" x14ac:dyDescent="0.25">
      <c r="A1357" s="233" t="s">
        <v>475</v>
      </c>
      <c r="B1357" s="36" t="s">
        <v>449</v>
      </c>
      <c r="C1357" s="36" t="s">
        <v>231</v>
      </c>
      <c r="D1357" s="36" t="s">
        <v>476</v>
      </c>
      <c r="E1357" s="36"/>
      <c r="F1357" s="79">
        <v>4851.8181800000002</v>
      </c>
      <c r="G1357" s="23">
        <f>G1358+G1359</f>
        <v>-4745.8</v>
      </c>
      <c r="H1357" s="80">
        <f t="shared" si="236"/>
        <v>106.01818000000003</v>
      </c>
      <c r="I1357" s="23">
        <f>I1358+I1359</f>
        <v>0</v>
      </c>
      <c r="J1357" s="80">
        <f t="shared" si="237"/>
        <v>106.01818000000003</v>
      </c>
      <c r="K1357" s="23">
        <f>K1358+K1359</f>
        <v>0</v>
      </c>
      <c r="L1357" s="23">
        <f t="shared" si="247"/>
        <v>106.01818000000003</v>
      </c>
      <c r="M1357" s="1"/>
      <c r="N1357" s="1"/>
      <c r="O1357" s="1"/>
    </row>
    <row r="1358" spans="1:15" outlineLevel="7" x14ac:dyDescent="0.25">
      <c r="A1358" s="234" t="s">
        <v>359</v>
      </c>
      <c r="B1358" s="37" t="s">
        <v>449</v>
      </c>
      <c r="C1358" s="37" t="s">
        <v>231</v>
      </c>
      <c r="D1358" s="37" t="s">
        <v>476</v>
      </c>
      <c r="E1358" s="37" t="s">
        <v>360</v>
      </c>
      <c r="F1358" s="79">
        <v>4851.8181800000002</v>
      </c>
      <c r="G1358" s="25">
        <v>-4698.3</v>
      </c>
      <c r="H1358" s="80">
        <f t="shared" si="236"/>
        <v>153.51818000000003</v>
      </c>
      <c r="I1358" s="26"/>
      <c r="J1358" s="80">
        <f t="shared" si="237"/>
        <v>153.51818000000003</v>
      </c>
      <c r="K1358" s="26">
        <v>-48.6</v>
      </c>
      <c r="L1358" s="23">
        <f t="shared" si="247"/>
        <v>104.91818000000004</v>
      </c>
      <c r="O1358" s="305">
        <f t="shared" ref="O1358:O1359" si="248">L1358+N1358</f>
        <v>104.91818000000004</v>
      </c>
    </row>
    <row r="1359" spans="1:15" s="107" customFormat="1" outlineLevel="7" x14ac:dyDescent="0.25">
      <c r="A1359" s="234" t="s">
        <v>359</v>
      </c>
      <c r="B1359" s="37" t="s">
        <v>449</v>
      </c>
      <c r="C1359" s="37" t="s">
        <v>231</v>
      </c>
      <c r="D1359" s="37" t="s">
        <v>476</v>
      </c>
      <c r="E1359" s="37" t="s">
        <v>360</v>
      </c>
      <c r="F1359" s="79"/>
      <c r="G1359" s="26">
        <v>-47.5</v>
      </c>
      <c r="H1359" s="23">
        <f t="shared" si="236"/>
        <v>-47.5</v>
      </c>
      <c r="I1359" s="26"/>
      <c r="J1359" s="23">
        <f t="shared" si="237"/>
        <v>-47.5</v>
      </c>
      <c r="K1359" s="26">
        <v>48.6</v>
      </c>
      <c r="L1359" s="23">
        <f t="shared" si="247"/>
        <v>1.1000000000000014</v>
      </c>
      <c r="M1359" s="106" t="s">
        <v>837</v>
      </c>
      <c r="N1359" s="106"/>
      <c r="O1359" s="305">
        <f t="shared" si="248"/>
        <v>1.1000000000000014</v>
      </c>
    </row>
    <row r="1360" spans="1:15" ht="25.5" outlineLevel="7" x14ac:dyDescent="0.25">
      <c r="A1360" s="233" t="s">
        <v>764</v>
      </c>
      <c r="B1360" s="36">
        <v>285</v>
      </c>
      <c r="C1360" s="36" t="s">
        <v>231</v>
      </c>
      <c r="D1360" s="36" t="s">
        <v>70</v>
      </c>
      <c r="E1360" s="36"/>
      <c r="F1360" s="79"/>
      <c r="G1360" s="92"/>
      <c r="H1360" s="80"/>
      <c r="I1360" s="23"/>
      <c r="J1360" s="23"/>
      <c r="K1360" s="23">
        <f>K1361</f>
        <v>7954.9599999999991</v>
      </c>
      <c r="L1360" s="23">
        <f t="shared" si="247"/>
        <v>7954.9599999999991</v>
      </c>
      <c r="N1360" s="1"/>
      <c r="O1360" s="1"/>
    </row>
    <row r="1361" spans="1:15" ht="38.25" outlineLevel="7" x14ac:dyDescent="0.25">
      <c r="A1361" s="233" t="s">
        <v>710</v>
      </c>
      <c r="B1361" s="36">
        <v>285</v>
      </c>
      <c r="C1361" s="36" t="s">
        <v>231</v>
      </c>
      <c r="D1361" s="67" t="s">
        <v>711</v>
      </c>
      <c r="E1361" s="37"/>
      <c r="F1361" s="79"/>
      <c r="G1361" s="81"/>
      <c r="H1361" s="80"/>
      <c r="I1361" s="26"/>
      <c r="J1361" s="23"/>
      <c r="K1361" s="23">
        <f>K1362+K1378+K1381+K1364+K1366+K1368+K1370+K1372+K1374+K1376</f>
        <v>7954.9599999999991</v>
      </c>
      <c r="L1361" s="23">
        <f t="shared" si="247"/>
        <v>7954.9599999999991</v>
      </c>
      <c r="N1361" s="1"/>
      <c r="O1361" s="1"/>
    </row>
    <row r="1362" spans="1:15" ht="51" outlineLevel="7" x14ac:dyDescent="0.25">
      <c r="A1362" s="233" t="s">
        <v>789</v>
      </c>
      <c r="B1362" s="36">
        <v>285</v>
      </c>
      <c r="C1362" s="36" t="s">
        <v>231</v>
      </c>
      <c r="D1362" s="36" t="s">
        <v>788</v>
      </c>
      <c r="E1362" s="37"/>
      <c r="F1362" s="79"/>
      <c r="G1362" s="81"/>
      <c r="H1362" s="80"/>
      <c r="I1362" s="26"/>
      <c r="J1362" s="23"/>
      <c r="K1362" s="23">
        <f>K1363</f>
        <v>4543.16</v>
      </c>
      <c r="L1362" s="23">
        <f t="shared" si="247"/>
        <v>4543.16</v>
      </c>
      <c r="N1362" s="1"/>
      <c r="O1362" s="1"/>
    </row>
    <row r="1363" spans="1:15" outlineLevel="7" x14ac:dyDescent="0.25">
      <c r="A1363" s="234" t="s">
        <v>598</v>
      </c>
      <c r="B1363" s="37">
        <v>285</v>
      </c>
      <c r="C1363" s="37" t="s">
        <v>231</v>
      </c>
      <c r="D1363" s="134" t="s">
        <v>788</v>
      </c>
      <c r="E1363" s="37">
        <v>612</v>
      </c>
      <c r="F1363" s="79"/>
      <c r="G1363" s="81"/>
      <c r="H1363" s="80"/>
      <c r="I1363" s="26"/>
      <c r="J1363" s="26"/>
      <c r="K1363" s="124">
        <v>4543.16</v>
      </c>
      <c r="L1363" s="23">
        <f t="shared" si="247"/>
        <v>4543.16</v>
      </c>
      <c r="O1363" s="305">
        <f>L1363+N1363</f>
        <v>4543.16</v>
      </c>
    </row>
    <row r="1364" spans="1:15" ht="25.5" outlineLevel="7" x14ac:dyDescent="0.25">
      <c r="A1364" s="222" t="s">
        <v>1124</v>
      </c>
      <c r="B1364" s="36">
        <v>285</v>
      </c>
      <c r="C1364" s="36" t="s">
        <v>231</v>
      </c>
      <c r="D1364" s="67" t="s">
        <v>1125</v>
      </c>
      <c r="E1364" s="37"/>
      <c r="F1364" s="79"/>
      <c r="G1364" s="81"/>
      <c r="H1364" s="80"/>
      <c r="I1364" s="26"/>
      <c r="J1364" s="26"/>
      <c r="K1364" s="23">
        <f>K1365</f>
        <v>10</v>
      </c>
      <c r="L1364" s="23">
        <f t="shared" si="247"/>
        <v>10</v>
      </c>
      <c r="O1364" s="20"/>
    </row>
    <row r="1365" spans="1:15" outlineLevel="7" x14ac:dyDescent="0.25">
      <c r="A1365" s="234" t="s">
        <v>598</v>
      </c>
      <c r="B1365" s="37">
        <v>285</v>
      </c>
      <c r="C1365" s="37" t="s">
        <v>231</v>
      </c>
      <c r="D1365" s="68" t="s">
        <v>1125</v>
      </c>
      <c r="E1365" s="37">
        <v>612</v>
      </c>
      <c r="F1365" s="79"/>
      <c r="G1365" s="81"/>
      <c r="H1365" s="80"/>
      <c r="I1365" s="26"/>
      <c r="J1365" s="26"/>
      <c r="K1365" s="26">
        <v>10</v>
      </c>
      <c r="L1365" s="23">
        <f t="shared" si="247"/>
        <v>10</v>
      </c>
      <c r="N1365" s="20">
        <v>10</v>
      </c>
      <c r="O1365" s="305">
        <f>L1365+N1365</f>
        <v>20</v>
      </c>
    </row>
    <row r="1366" spans="1:15" ht="38.25" outlineLevel="7" x14ac:dyDescent="0.25">
      <c r="A1366" s="233" t="s">
        <v>1152</v>
      </c>
      <c r="B1366" s="36">
        <v>285</v>
      </c>
      <c r="C1366" s="36" t="s">
        <v>231</v>
      </c>
      <c r="D1366" s="36" t="s">
        <v>1147</v>
      </c>
      <c r="E1366" s="37"/>
      <c r="F1366" s="79"/>
      <c r="G1366" s="81"/>
      <c r="H1366" s="80"/>
      <c r="I1366" s="26"/>
      <c r="J1366" s="26"/>
      <c r="K1366" s="23">
        <f>K1367</f>
        <v>182.2</v>
      </c>
      <c r="L1366" s="23">
        <f t="shared" si="247"/>
        <v>182.2</v>
      </c>
      <c r="O1366" s="20"/>
    </row>
    <row r="1367" spans="1:15" outlineLevel="7" x14ac:dyDescent="0.25">
      <c r="A1367" s="234" t="s">
        <v>598</v>
      </c>
      <c r="B1367" s="37">
        <v>285</v>
      </c>
      <c r="C1367" s="37" t="s">
        <v>231</v>
      </c>
      <c r="D1367" s="37" t="s">
        <v>1147</v>
      </c>
      <c r="E1367" s="37">
        <v>612</v>
      </c>
      <c r="F1367" s="79"/>
      <c r="G1367" s="81"/>
      <c r="H1367" s="80"/>
      <c r="I1367" s="26"/>
      <c r="J1367" s="26"/>
      <c r="K1367" s="26">
        <v>182.2</v>
      </c>
      <c r="L1367" s="23">
        <f t="shared" si="247"/>
        <v>182.2</v>
      </c>
      <c r="N1367" s="20">
        <v>182.2</v>
      </c>
      <c r="O1367" s="305">
        <f>L1367+N1367</f>
        <v>364.4</v>
      </c>
    </row>
    <row r="1368" spans="1:15" ht="25.5" outlineLevel="7" x14ac:dyDescent="0.25">
      <c r="A1368" s="233" t="s">
        <v>1102</v>
      </c>
      <c r="B1368" s="36">
        <v>285</v>
      </c>
      <c r="C1368" s="36" t="s">
        <v>231</v>
      </c>
      <c r="D1368" s="36" t="s">
        <v>1103</v>
      </c>
      <c r="E1368" s="37"/>
      <c r="F1368" s="79"/>
      <c r="G1368" s="81"/>
      <c r="H1368" s="80"/>
      <c r="I1368" s="26"/>
      <c r="J1368" s="26"/>
      <c r="K1368" s="23">
        <f>K1369</f>
        <v>0</v>
      </c>
      <c r="L1368" s="23">
        <f t="shared" si="247"/>
        <v>0</v>
      </c>
      <c r="O1368" s="20"/>
    </row>
    <row r="1369" spans="1:15" outlineLevel="7" x14ac:dyDescent="0.25">
      <c r="A1369" s="234" t="s">
        <v>598</v>
      </c>
      <c r="B1369" s="37">
        <v>285</v>
      </c>
      <c r="C1369" s="37" t="s">
        <v>231</v>
      </c>
      <c r="D1369" s="37" t="s">
        <v>1103</v>
      </c>
      <c r="E1369" s="37">
        <v>612</v>
      </c>
      <c r="F1369" s="79"/>
      <c r="G1369" s="81"/>
      <c r="H1369" s="80"/>
      <c r="I1369" s="26"/>
      <c r="J1369" s="26"/>
      <c r="K1369" s="26"/>
      <c r="L1369" s="23">
        <f t="shared" si="247"/>
        <v>0</v>
      </c>
      <c r="O1369" s="305">
        <f>L1369+N1369</f>
        <v>0</v>
      </c>
    </row>
    <row r="1370" spans="1:15" ht="48.75" customHeight="1" outlineLevel="7" x14ac:dyDescent="0.25">
      <c r="A1370" s="233" t="s">
        <v>1153</v>
      </c>
      <c r="B1370" s="36">
        <v>285</v>
      </c>
      <c r="C1370" s="36" t="s">
        <v>231</v>
      </c>
      <c r="D1370" s="36" t="s">
        <v>1148</v>
      </c>
      <c r="E1370" s="37"/>
      <c r="F1370" s="79"/>
      <c r="G1370" s="81"/>
      <c r="H1370" s="80"/>
      <c r="I1370" s="26"/>
      <c r="J1370" s="26"/>
      <c r="K1370" s="23">
        <f>K1371</f>
        <v>720</v>
      </c>
      <c r="L1370" s="23">
        <f t="shared" si="247"/>
        <v>720</v>
      </c>
      <c r="O1370" s="20"/>
    </row>
    <row r="1371" spans="1:15" outlineLevel="7" x14ac:dyDescent="0.25">
      <c r="A1371" s="234" t="s">
        <v>598</v>
      </c>
      <c r="B1371" s="37">
        <v>285</v>
      </c>
      <c r="C1371" s="37" t="s">
        <v>231</v>
      </c>
      <c r="D1371" s="37" t="s">
        <v>1148</v>
      </c>
      <c r="E1371" s="37">
        <v>612</v>
      </c>
      <c r="F1371" s="79"/>
      <c r="G1371" s="81"/>
      <c r="H1371" s="80"/>
      <c r="I1371" s="26"/>
      <c r="J1371" s="26"/>
      <c r="K1371" s="26">
        <v>720</v>
      </c>
      <c r="L1371" s="23">
        <f t="shared" si="247"/>
        <v>720</v>
      </c>
      <c r="N1371" s="20">
        <v>720</v>
      </c>
      <c r="O1371" s="305">
        <f>L1371+N1371</f>
        <v>1440</v>
      </c>
    </row>
    <row r="1372" spans="1:15" ht="38.25" outlineLevel="7" x14ac:dyDescent="0.25">
      <c r="A1372" s="233" t="s">
        <v>1154</v>
      </c>
      <c r="B1372" s="36">
        <v>285</v>
      </c>
      <c r="C1372" s="36" t="s">
        <v>231</v>
      </c>
      <c r="D1372" s="36" t="s">
        <v>1149</v>
      </c>
      <c r="E1372" s="37"/>
      <c r="F1372" s="79"/>
      <c r="G1372" s="81"/>
      <c r="H1372" s="80"/>
      <c r="I1372" s="26"/>
      <c r="J1372" s="26"/>
      <c r="K1372" s="23">
        <f>K1373</f>
        <v>403.4</v>
      </c>
      <c r="L1372" s="23">
        <f t="shared" si="247"/>
        <v>403.4</v>
      </c>
      <c r="O1372" s="20"/>
    </row>
    <row r="1373" spans="1:15" outlineLevel="7" x14ac:dyDescent="0.25">
      <c r="A1373" s="234" t="s">
        <v>598</v>
      </c>
      <c r="B1373" s="37">
        <v>285</v>
      </c>
      <c r="C1373" s="37" t="s">
        <v>231</v>
      </c>
      <c r="D1373" s="37" t="s">
        <v>1149</v>
      </c>
      <c r="E1373" s="37">
        <v>612</v>
      </c>
      <c r="F1373" s="79"/>
      <c r="G1373" s="81"/>
      <c r="H1373" s="80"/>
      <c r="I1373" s="26"/>
      <c r="J1373" s="26"/>
      <c r="K1373" s="26">
        <v>403.4</v>
      </c>
      <c r="L1373" s="23">
        <f t="shared" si="247"/>
        <v>403.4</v>
      </c>
      <c r="N1373" s="20">
        <v>403.4</v>
      </c>
      <c r="O1373" s="305">
        <f>L1373+N1373</f>
        <v>806.8</v>
      </c>
    </row>
    <row r="1374" spans="1:15" ht="38.25" outlineLevel="7" x14ac:dyDescent="0.25">
      <c r="A1374" s="233" t="s">
        <v>1155</v>
      </c>
      <c r="B1374" s="36">
        <v>285</v>
      </c>
      <c r="C1374" s="36" t="s">
        <v>231</v>
      </c>
      <c r="D1374" s="36" t="s">
        <v>1150</v>
      </c>
      <c r="E1374" s="37"/>
      <c r="F1374" s="79"/>
      <c r="G1374" s="81"/>
      <c r="H1374" s="80"/>
      <c r="I1374" s="26"/>
      <c r="J1374" s="26"/>
      <c r="K1374" s="23">
        <f>K1375</f>
        <v>1523.2</v>
      </c>
      <c r="L1374" s="23">
        <f t="shared" si="247"/>
        <v>1523.2</v>
      </c>
      <c r="O1374" s="20"/>
    </row>
    <row r="1375" spans="1:15" outlineLevel="7" x14ac:dyDescent="0.25">
      <c r="A1375" s="234" t="s">
        <v>598</v>
      </c>
      <c r="B1375" s="37">
        <v>285</v>
      </c>
      <c r="C1375" s="37" t="s">
        <v>231</v>
      </c>
      <c r="D1375" s="37" t="s">
        <v>1150</v>
      </c>
      <c r="E1375" s="37">
        <v>612</v>
      </c>
      <c r="F1375" s="79"/>
      <c r="G1375" s="81"/>
      <c r="H1375" s="80"/>
      <c r="I1375" s="26"/>
      <c r="J1375" s="26"/>
      <c r="K1375" s="26">
        <v>1523.2</v>
      </c>
      <c r="L1375" s="23">
        <f t="shared" si="247"/>
        <v>1523.2</v>
      </c>
      <c r="N1375" s="20">
        <v>1523.2</v>
      </c>
      <c r="O1375" s="305">
        <f>L1375+N1375</f>
        <v>3046.4</v>
      </c>
    </row>
    <row r="1376" spans="1:15" ht="38.25" outlineLevel="7" x14ac:dyDescent="0.25">
      <c r="A1376" s="233" t="s">
        <v>1156</v>
      </c>
      <c r="B1376" s="36">
        <v>285</v>
      </c>
      <c r="C1376" s="36" t="s">
        <v>231</v>
      </c>
      <c r="D1376" s="36" t="s">
        <v>1151</v>
      </c>
      <c r="E1376" s="37"/>
      <c r="F1376" s="79"/>
      <c r="G1376" s="81"/>
      <c r="H1376" s="80"/>
      <c r="I1376" s="26"/>
      <c r="J1376" s="26"/>
      <c r="K1376" s="23">
        <f>K1377</f>
        <v>200</v>
      </c>
      <c r="L1376" s="23">
        <f t="shared" si="247"/>
        <v>200</v>
      </c>
      <c r="O1376" s="20"/>
    </row>
    <row r="1377" spans="1:15" outlineLevel="7" x14ac:dyDescent="0.25">
      <c r="A1377" s="234" t="s">
        <v>598</v>
      </c>
      <c r="B1377" s="37">
        <v>285</v>
      </c>
      <c r="C1377" s="37" t="s">
        <v>231</v>
      </c>
      <c r="D1377" s="37" t="s">
        <v>1151</v>
      </c>
      <c r="E1377" s="37">
        <v>612</v>
      </c>
      <c r="F1377" s="79"/>
      <c r="G1377" s="81"/>
      <c r="H1377" s="80"/>
      <c r="I1377" s="26"/>
      <c r="J1377" s="26"/>
      <c r="K1377" s="26">
        <v>200</v>
      </c>
      <c r="L1377" s="23">
        <f t="shared" si="247"/>
        <v>200</v>
      </c>
      <c r="N1377" s="20">
        <v>200</v>
      </c>
      <c r="O1377" s="305">
        <f>L1377+N1377</f>
        <v>400</v>
      </c>
    </row>
    <row r="1378" spans="1:15" ht="51" outlineLevel="7" x14ac:dyDescent="0.25">
      <c r="A1378" s="233" t="s">
        <v>789</v>
      </c>
      <c r="B1378" s="36">
        <v>285</v>
      </c>
      <c r="C1378" s="36" t="s">
        <v>231</v>
      </c>
      <c r="D1378" s="36" t="s">
        <v>850</v>
      </c>
      <c r="E1378" s="36"/>
      <c r="F1378" s="79"/>
      <c r="G1378" s="92"/>
      <c r="H1378" s="80"/>
      <c r="I1378" s="23"/>
      <c r="J1378" s="23"/>
      <c r="K1378" s="23">
        <f>K1380+K1379</f>
        <v>42.1</v>
      </c>
      <c r="L1378" s="23">
        <f>J1378+K1378</f>
        <v>42.1</v>
      </c>
      <c r="N1378" s="1"/>
      <c r="O1378" s="1"/>
    </row>
    <row r="1379" spans="1:15" outlineLevel="7" x14ac:dyDescent="0.25">
      <c r="A1379" s="234" t="s">
        <v>598</v>
      </c>
      <c r="B1379" s="37">
        <v>285</v>
      </c>
      <c r="C1379" s="37" t="s">
        <v>231</v>
      </c>
      <c r="D1379" s="37" t="s">
        <v>850</v>
      </c>
      <c r="E1379" s="37">
        <v>612</v>
      </c>
      <c r="F1379" s="79"/>
      <c r="G1379" s="92"/>
      <c r="H1379" s="80"/>
      <c r="I1379" s="23"/>
      <c r="J1379" s="23"/>
      <c r="K1379" s="82">
        <v>6.7</v>
      </c>
      <c r="L1379" s="23">
        <f>J1379+K1379</f>
        <v>6.7</v>
      </c>
      <c r="M1379" s="20" t="s">
        <v>795</v>
      </c>
      <c r="N1379" s="1">
        <v>6.7</v>
      </c>
      <c r="O1379" s="305">
        <f t="shared" ref="O1379:O1380" si="249">L1379+N1379</f>
        <v>13.4</v>
      </c>
    </row>
    <row r="1380" spans="1:15" outlineLevel="7" x14ac:dyDescent="0.25">
      <c r="A1380" s="234" t="s">
        <v>598</v>
      </c>
      <c r="B1380" s="37">
        <v>285</v>
      </c>
      <c r="C1380" s="37" t="s">
        <v>231</v>
      </c>
      <c r="D1380" s="37" t="s">
        <v>850</v>
      </c>
      <c r="E1380" s="37">
        <v>612</v>
      </c>
      <c r="F1380" s="79"/>
      <c r="G1380" s="81"/>
      <c r="H1380" s="80"/>
      <c r="I1380" s="26"/>
      <c r="J1380" s="23"/>
      <c r="K1380" s="124">
        <v>35.4</v>
      </c>
      <c r="L1380" s="23">
        <f t="shared" si="247"/>
        <v>35.4</v>
      </c>
      <c r="M1380" s="20" t="s">
        <v>793</v>
      </c>
      <c r="O1380" s="305">
        <f t="shared" si="249"/>
        <v>35.4</v>
      </c>
    </row>
    <row r="1381" spans="1:15" ht="16.5" customHeight="1" outlineLevel="7" x14ac:dyDescent="0.25">
      <c r="A1381" s="233" t="s">
        <v>1146</v>
      </c>
      <c r="B1381" s="36">
        <v>285</v>
      </c>
      <c r="C1381" s="36" t="s">
        <v>231</v>
      </c>
      <c r="D1381" s="36" t="s">
        <v>1145</v>
      </c>
      <c r="E1381" s="37"/>
      <c r="F1381" s="79"/>
      <c r="G1381" s="81"/>
      <c r="H1381" s="80"/>
      <c r="I1381" s="26"/>
      <c r="J1381" s="23"/>
      <c r="K1381" s="23">
        <f>K1382</f>
        <v>330.9</v>
      </c>
      <c r="L1381" s="23">
        <f t="shared" si="247"/>
        <v>330.9</v>
      </c>
      <c r="O1381" s="20"/>
    </row>
    <row r="1382" spans="1:15" outlineLevel="7" x14ac:dyDescent="0.25">
      <c r="A1382" s="234" t="s">
        <v>598</v>
      </c>
      <c r="B1382" s="37">
        <v>285</v>
      </c>
      <c r="C1382" s="37" t="s">
        <v>231</v>
      </c>
      <c r="D1382" s="37" t="s">
        <v>1145</v>
      </c>
      <c r="E1382" s="37">
        <v>612</v>
      </c>
      <c r="F1382" s="79"/>
      <c r="G1382" s="81"/>
      <c r="H1382" s="80"/>
      <c r="I1382" s="26"/>
      <c r="J1382" s="23"/>
      <c r="K1382" s="26">
        <v>330.9</v>
      </c>
      <c r="L1382" s="23">
        <f t="shared" si="247"/>
        <v>330.9</v>
      </c>
      <c r="N1382" s="20">
        <v>330.9</v>
      </c>
      <c r="O1382" s="305">
        <f>L1382+N1382</f>
        <v>661.8</v>
      </c>
    </row>
    <row r="1383" spans="1:15" outlineLevel="2" x14ac:dyDescent="0.25">
      <c r="A1383" s="233" t="s">
        <v>477</v>
      </c>
      <c r="B1383" s="36" t="s">
        <v>449</v>
      </c>
      <c r="C1383" s="36" t="s">
        <v>478</v>
      </c>
      <c r="D1383" s="36"/>
      <c r="E1383" s="36"/>
      <c r="F1383" s="79">
        <v>17300.934229999999</v>
      </c>
      <c r="G1383" s="23">
        <f>G1384+G1399+G1403+G1408+G1415+G1420+G1444+G1451</f>
        <v>416.3</v>
      </c>
      <c r="H1383" s="80">
        <f t="shared" si="236"/>
        <v>17717.234229999998</v>
      </c>
      <c r="I1383" s="23">
        <f>I1384+I1399+I1403+I1408+I1415+I1420+I1444+I1451</f>
        <v>0</v>
      </c>
      <c r="J1383" s="80">
        <f t="shared" si="237"/>
        <v>17717.234229999998</v>
      </c>
      <c r="K1383" s="23">
        <f>K1384+K1399+K1403+K1408+K1415+K1420+K1444+K1451</f>
        <v>637.6</v>
      </c>
      <c r="L1383" s="23">
        <f t="shared" si="247"/>
        <v>18354.834229999997</v>
      </c>
      <c r="M1383" s="1"/>
      <c r="N1383" s="1"/>
      <c r="O1383" s="1"/>
    </row>
    <row r="1384" spans="1:15" ht="25.5" outlineLevel="3" x14ac:dyDescent="0.25">
      <c r="A1384" s="233" t="s">
        <v>232</v>
      </c>
      <c r="B1384" s="36" t="s">
        <v>449</v>
      </c>
      <c r="C1384" s="36" t="s">
        <v>478</v>
      </c>
      <c r="D1384" s="36" t="s">
        <v>233</v>
      </c>
      <c r="E1384" s="36"/>
      <c r="F1384" s="79">
        <v>12116.5</v>
      </c>
      <c r="G1384" s="23">
        <f>G1385</f>
        <v>0</v>
      </c>
      <c r="H1384" s="80">
        <f t="shared" si="236"/>
        <v>12116.5</v>
      </c>
      <c r="I1384" s="23">
        <f>I1385</f>
        <v>0</v>
      </c>
      <c r="J1384" s="80">
        <f t="shared" si="237"/>
        <v>12116.5</v>
      </c>
      <c r="K1384" s="23">
        <f>K1386</f>
        <v>103.80000000000001</v>
      </c>
      <c r="L1384" s="23">
        <f t="shared" si="247"/>
        <v>12220.3</v>
      </c>
      <c r="M1384" s="1"/>
      <c r="N1384" s="1"/>
      <c r="O1384" s="1"/>
    </row>
    <row r="1385" spans="1:15" ht="25.5" outlineLevel="3" x14ac:dyDescent="0.25">
      <c r="A1385" s="222" t="s">
        <v>750</v>
      </c>
      <c r="B1385" s="38" t="s">
        <v>449</v>
      </c>
      <c r="C1385" s="36" t="s">
        <v>478</v>
      </c>
      <c r="D1385" s="52" t="s">
        <v>751</v>
      </c>
      <c r="E1385" s="36"/>
      <c r="F1385" s="79">
        <v>12116.5</v>
      </c>
      <c r="G1385" s="23">
        <f>G1389+G1395+G1397</f>
        <v>0</v>
      </c>
      <c r="H1385" s="80">
        <f t="shared" si="236"/>
        <v>12116.5</v>
      </c>
      <c r="I1385" s="23">
        <f>I1389+I1395+I1397</f>
        <v>0</v>
      </c>
      <c r="J1385" s="80">
        <f t="shared" si="237"/>
        <v>12116.5</v>
      </c>
      <c r="K1385" s="23">
        <f>K1389+K1395+K1397</f>
        <v>0</v>
      </c>
      <c r="L1385" s="23">
        <f t="shared" si="247"/>
        <v>12116.5</v>
      </c>
      <c r="M1385" s="1"/>
      <c r="N1385" s="1"/>
      <c r="O1385" s="1"/>
    </row>
    <row r="1386" spans="1:15" outlineLevel="3" x14ac:dyDescent="0.25">
      <c r="A1386" s="241" t="s">
        <v>773</v>
      </c>
      <c r="B1386" s="38" t="s">
        <v>449</v>
      </c>
      <c r="C1386" s="36" t="s">
        <v>478</v>
      </c>
      <c r="D1386" s="52" t="s">
        <v>823</v>
      </c>
      <c r="E1386" s="36"/>
      <c r="F1386" s="79"/>
      <c r="G1386" s="23"/>
      <c r="H1386" s="80"/>
      <c r="I1386" s="23"/>
      <c r="J1386" s="80"/>
      <c r="K1386" s="23">
        <f>K1387+K1388</f>
        <v>103.80000000000001</v>
      </c>
      <c r="L1386" s="23">
        <f t="shared" si="247"/>
        <v>103.80000000000001</v>
      </c>
      <c r="M1386" s="1"/>
      <c r="N1386" s="1"/>
      <c r="O1386" s="1"/>
    </row>
    <row r="1387" spans="1:15" ht="25.5" outlineLevel="3" x14ac:dyDescent="0.25">
      <c r="A1387" s="216" t="s">
        <v>798</v>
      </c>
      <c r="B1387" s="45" t="s">
        <v>449</v>
      </c>
      <c r="C1387" s="37" t="s">
        <v>478</v>
      </c>
      <c r="D1387" s="56" t="s">
        <v>823</v>
      </c>
      <c r="E1387" s="133">
        <v>121</v>
      </c>
      <c r="F1387" s="79"/>
      <c r="G1387" s="23"/>
      <c r="H1387" s="80"/>
      <c r="I1387" s="23"/>
      <c r="J1387" s="112"/>
      <c r="K1387" s="124">
        <v>79.7</v>
      </c>
      <c r="L1387" s="23">
        <f t="shared" ref="L1387:L1428" si="250">J1387+K1387</f>
        <v>79.7</v>
      </c>
      <c r="M1387" s="1"/>
      <c r="O1387" s="305">
        <f t="shared" ref="O1387:O1388" si="251">L1387+N1387</f>
        <v>79.7</v>
      </c>
    </row>
    <row r="1388" spans="1:15" ht="51" outlineLevel="3" x14ac:dyDescent="0.25">
      <c r="A1388" s="242" t="s">
        <v>821</v>
      </c>
      <c r="B1388" s="45" t="s">
        <v>449</v>
      </c>
      <c r="C1388" s="37" t="s">
        <v>478</v>
      </c>
      <c r="D1388" s="56" t="s">
        <v>823</v>
      </c>
      <c r="E1388" s="133">
        <v>129</v>
      </c>
      <c r="F1388" s="79"/>
      <c r="G1388" s="23"/>
      <c r="H1388" s="80"/>
      <c r="I1388" s="23"/>
      <c r="J1388" s="112"/>
      <c r="K1388" s="124">
        <v>24.1</v>
      </c>
      <c r="L1388" s="23">
        <f t="shared" si="250"/>
        <v>24.1</v>
      </c>
      <c r="M1388" s="1"/>
      <c r="O1388" s="305">
        <f t="shared" si="251"/>
        <v>24.1</v>
      </c>
    </row>
    <row r="1389" spans="1:15" outlineLevel="6" x14ac:dyDescent="0.25">
      <c r="A1389" s="233" t="s">
        <v>303</v>
      </c>
      <c r="B1389" s="41" t="s">
        <v>449</v>
      </c>
      <c r="C1389" s="36" t="s">
        <v>478</v>
      </c>
      <c r="D1389" s="41" t="s">
        <v>479</v>
      </c>
      <c r="E1389" s="36"/>
      <c r="F1389" s="79">
        <v>5663.7</v>
      </c>
      <c r="G1389" s="23">
        <f>G1390+G1391+G1392+G1393+G1394</f>
        <v>0</v>
      </c>
      <c r="H1389" s="80">
        <f t="shared" si="236"/>
        <v>5663.7</v>
      </c>
      <c r="I1389" s="23">
        <f>I1390+I1391+I1392+I1393+I1394</f>
        <v>0</v>
      </c>
      <c r="J1389" s="80">
        <f t="shared" si="237"/>
        <v>5663.7</v>
      </c>
      <c r="K1389" s="23">
        <f>K1390+K1391+K1392+K1393+K1394</f>
        <v>0</v>
      </c>
      <c r="L1389" s="23">
        <f t="shared" si="250"/>
        <v>5663.7</v>
      </c>
      <c r="M1389" s="1"/>
      <c r="N1389" s="1"/>
      <c r="O1389" s="1"/>
    </row>
    <row r="1390" spans="1:15" ht="25.5" outlineLevel="7" x14ac:dyDescent="0.25">
      <c r="A1390" s="234" t="s">
        <v>10</v>
      </c>
      <c r="B1390" s="37" t="s">
        <v>449</v>
      </c>
      <c r="C1390" s="37" t="s">
        <v>478</v>
      </c>
      <c r="D1390" s="37" t="s">
        <v>479</v>
      </c>
      <c r="E1390" s="37" t="s">
        <v>11</v>
      </c>
      <c r="F1390" s="79">
        <v>3882.2</v>
      </c>
      <c r="G1390" s="26"/>
      <c r="H1390" s="80">
        <f t="shared" si="236"/>
        <v>3882.2</v>
      </c>
      <c r="I1390" s="26"/>
      <c r="J1390" s="80">
        <f t="shared" si="237"/>
        <v>3882.2</v>
      </c>
      <c r="K1390" s="26"/>
      <c r="L1390" s="23">
        <f t="shared" si="250"/>
        <v>3882.2</v>
      </c>
      <c r="O1390" s="305">
        <f t="shared" ref="O1390:O1394" si="252">L1390+N1390</f>
        <v>3882.2</v>
      </c>
    </row>
    <row r="1391" spans="1:15" ht="38.25" outlineLevel="7" x14ac:dyDescent="0.25">
      <c r="A1391" s="234" t="s">
        <v>40</v>
      </c>
      <c r="B1391" s="37" t="s">
        <v>449</v>
      </c>
      <c r="C1391" s="37" t="s">
        <v>478</v>
      </c>
      <c r="D1391" s="37" t="s">
        <v>479</v>
      </c>
      <c r="E1391" s="37" t="s">
        <v>41</v>
      </c>
      <c r="F1391" s="79">
        <v>2.8</v>
      </c>
      <c r="G1391" s="26"/>
      <c r="H1391" s="80">
        <f t="shared" si="236"/>
        <v>2.8</v>
      </c>
      <c r="I1391" s="26"/>
      <c r="J1391" s="80">
        <f t="shared" si="237"/>
        <v>2.8</v>
      </c>
      <c r="K1391" s="26"/>
      <c r="L1391" s="23">
        <f t="shared" si="250"/>
        <v>2.8</v>
      </c>
      <c r="O1391" s="305">
        <f t="shared" si="252"/>
        <v>2.8</v>
      </c>
    </row>
    <row r="1392" spans="1:15" ht="51" outlineLevel="7" x14ac:dyDescent="0.25">
      <c r="A1392" s="234" t="s">
        <v>12</v>
      </c>
      <c r="B1392" s="37" t="s">
        <v>449</v>
      </c>
      <c r="C1392" s="37" t="s">
        <v>478</v>
      </c>
      <c r="D1392" s="37" t="s">
        <v>479</v>
      </c>
      <c r="E1392" s="37" t="s">
        <v>13</v>
      </c>
      <c r="F1392" s="79">
        <v>1172.4000000000001</v>
      </c>
      <c r="G1392" s="26"/>
      <c r="H1392" s="80">
        <f t="shared" si="236"/>
        <v>1172.4000000000001</v>
      </c>
      <c r="I1392" s="26"/>
      <c r="J1392" s="80">
        <f t="shared" si="237"/>
        <v>1172.4000000000001</v>
      </c>
      <c r="K1392" s="26"/>
      <c r="L1392" s="23">
        <f t="shared" si="250"/>
        <v>1172.4000000000001</v>
      </c>
      <c r="O1392" s="305">
        <f t="shared" si="252"/>
        <v>1172.4000000000001</v>
      </c>
    </row>
    <row r="1393" spans="1:15" ht="25.5" outlineLevel="7" x14ac:dyDescent="0.25">
      <c r="A1393" s="234" t="s">
        <v>42</v>
      </c>
      <c r="B1393" s="37" t="s">
        <v>449</v>
      </c>
      <c r="C1393" s="37" t="s">
        <v>478</v>
      </c>
      <c r="D1393" s="37" t="s">
        <v>479</v>
      </c>
      <c r="E1393" s="37" t="s">
        <v>43</v>
      </c>
      <c r="F1393" s="79">
        <v>170</v>
      </c>
      <c r="G1393" s="26"/>
      <c r="H1393" s="80">
        <f t="shared" si="236"/>
        <v>170</v>
      </c>
      <c r="I1393" s="26"/>
      <c r="J1393" s="80">
        <f t="shared" si="237"/>
        <v>170</v>
      </c>
      <c r="K1393" s="26">
        <v>8</v>
      </c>
      <c r="L1393" s="23">
        <f t="shared" si="250"/>
        <v>178</v>
      </c>
      <c r="N1393" s="20">
        <v>8</v>
      </c>
      <c r="O1393" s="305">
        <f t="shared" si="252"/>
        <v>186</v>
      </c>
    </row>
    <row r="1394" spans="1:15" outlineLevel="7" x14ac:dyDescent="0.25">
      <c r="A1394" s="216" t="s">
        <v>548</v>
      </c>
      <c r="B1394" s="37" t="s">
        <v>449</v>
      </c>
      <c r="C1394" s="37" t="s">
        <v>478</v>
      </c>
      <c r="D1394" s="37" t="s">
        <v>479</v>
      </c>
      <c r="E1394" s="37" t="s">
        <v>44</v>
      </c>
      <c r="F1394" s="79">
        <v>436.3</v>
      </c>
      <c r="G1394" s="26"/>
      <c r="H1394" s="80">
        <f t="shared" si="236"/>
        <v>436.3</v>
      </c>
      <c r="I1394" s="26"/>
      <c r="J1394" s="80">
        <f t="shared" si="237"/>
        <v>436.3</v>
      </c>
      <c r="K1394" s="26">
        <v>-8</v>
      </c>
      <c r="L1394" s="23">
        <f t="shared" si="250"/>
        <v>428.3</v>
      </c>
      <c r="N1394" s="20">
        <v>-8</v>
      </c>
      <c r="O1394" s="305">
        <f t="shared" si="252"/>
        <v>420.3</v>
      </c>
    </row>
    <row r="1395" spans="1:15" ht="25.5" outlineLevel="6" x14ac:dyDescent="0.25">
      <c r="A1395" s="233" t="s">
        <v>480</v>
      </c>
      <c r="B1395" s="36" t="s">
        <v>449</v>
      </c>
      <c r="C1395" s="36" t="s">
        <v>478</v>
      </c>
      <c r="D1395" s="36" t="s">
        <v>481</v>
      </c>
      <c r="E1395" s="36"/>
      <c r="F1395" s="79">
        <v>1842.8</v>
      </c>
      <c r="G1395" s="23">
        <f>G1396</f>
        <v>0</v>
      </c>
      <c r="H1395" s="80">
        <f t="shared" ref="H1395:H1464" si="253">F1395+G1395</f>
        <v>1842.8</v>
      </c>
      <c r="I1395" s="23">
        <f>I1396</f>
        <v>0</v>
      </c>
      <c r="J1395" s="80">
        <f t="shared" ref="J1395:J1464" si="254">H1395+I1395</f>
        <v>1842.8</v>
      </c>
      <c r="K1395" s="23">
        <f>K1396</f>
        <v>0</v>
      </c>
      <c r="L1395" s="23">
        <f t="shared" si="250"/>
        <v>1842.8</v>
      </c>
      <c r="M1395" s="1"/>
      <c r="N1395" s="1"/>
      <c r="O1395" s="1"/>
    </row>
    <row r="1396" spans="1:15" ht="51" outlineLevel="7" x14ac:dyDescent="0.25">
      <c r="A1396" s="234" t="s">
        <v>345</v>
      </c>
      <c r="B1396" s="37" t="s">
        <v>449</v>
      </c>
      <c r="C1396" s="37" t="s">
        <v>478</v>
      </c>
      <c r="D1396" s="37" t="s">
        <v>481</v>
      </c>
      <c r="E1396" s="37" t="s">
        <v>346</v>
      </c>
      <c r="F1396" s="79">
        <v>1842.8</v>
      </c>
      <c r="G1396" s="26"/>
      <c r="H1396" s="80">
        <f t="shared" si="253"/>
        <v>1842.8</v>
      </c>
      <c r="I1396" s="26"/>
      <c r="J1396" s="80">
        <f t="shared" si="254"/>
        <v>1842.8</v>
      </c>
      <c r="K1396" s="26"/>
      <c r="L1396" s="23">
        <f t="shared" si="250"/>
        <v>1842.8</v>
      </c>
      <c r="O1396" s="305">
        <f>L1396+N1396</f>
        <v>1842.8</v>
      </c>
    </row>
    <row r="1397" spans="1:15" ht="38.25" outlineLevel="6" x14ac:dyDescent="0.25">
      <c r="A1397" s="233" t="s">
        <v>128</v>
      </c>
      <c r="B1397" s="36" t="s">
        <v>449</v>
      </c>
      <c r="C1397" s="36" t="s">
        <v>478</v>
      </c>
      <c r="D1397" s="36" t="s">
        <v>482</v>
      </c>
      <c r="E1397" s="36"/>
      <c r="F1397" s="79">
        <v>4610</v>
      </c>
      <c r="G1397" s="23">
        <f>G1398</f>
        <v>0</v>
      </c>
      <c r="H1397" s="80">
        <f t="shared" si="253"/>
        <v>4610</v>
      </c>
      <c r="I1397" s="23">
        <f>I1398</f>
        <v>0</v>
      </c>
      <c r="J1397" s="80">
        <f t="shared" si="254"/>
        <v>4610</v>
      </c>
      <c r="K1397" s="23">
        <f>K1398</f>
        <v>0</v>
      </c>
      <c r="L1397" s="23">
        <f t="shared" si="250"/>
        <v>4610</v>
      </c>
      <c r="M1397" s="1"/>
      <c r="N1397" s="1"/>
      <c r="O1397" s="1"/>
    </row>
    <row r="1398" spans="1:15" ht="25.5" outlineLevel="7" x14ac:dyDescent="0.25">
      <c r="A1398" s="234" t="s">
        <v>483</v>
      </c>
      <c r="B1398" s="37" t="s">
        <v>449</v>
      </c>
      <c r="C1398" s="37" t="s">
        <v>478</v>
      </c>
      <c r="D1398" s="37" t="s">
        <v>482</v>
      </c>
      <c r="E1398" s="37" t="s">
        <v>484</v>
      </c>
      <c r="F1398" s="79">
        <v>4610</v>
      </c>
      <c r="G1398" s="26"/>
      <c r="H1398" s="80">
        <f t="shared" si="253"/>
        <v>4610</v>
      </c>
      <c r="I1398" s="26"/>
      <c r="J1398" s="80">
        <f t="shared" si="254"/>
        <v>4610</v>
      </c>
      <c r="K1398" s="26"/>
      <c r="L1398" s="23">
        <f t="shared" si="250"/>
        <v>4610</v>
      </c>
      <c r="O1398" s="305">
        <f>L1398+N1398</f>
        <v>4610</v>
      </c>
    </row>
    <row r="1399" spans="1:15" ht="38.25" outlineLevel="3" x14ac:dyDescent="0.25">
      <c r="A1399" s="233" t="s">
        <v>239</v>
      </c>
      <c r="B1399" s="36" t="s">
        <v>449</v>
      </c>
      <c r="C1399" s="36" t="s">
        <v>478</v>
      </c>
      <c r="D1399" s="36" t="s">
        <v>240</v>
      </c>
      <c r="E1399" s="36"/>
      <c r="F1399" s="79">
        <v>120</v>
      </c>
      <c r="G1399" s="23">
        <f>G1400</f>
        <v>0</v>
      </c>
      <c r="H1399" s="80">
        <f t="shared" si="253"/>
        <v>120</v>
      </c>
      <c r="I1399" s="23">
        <f>I1400</f>
        <v>0</v>
      </c>
      <c r="J1399" s="80">
        <f t="shared" si="254"/>
        <v>120</v>
      </c>
      <c r="K1399" s="23">
        <f>K1400</f>
        <v>0</v>
      </c>
      <c r="L1399" s="23">
        <f t="shared" si="250"/>
        <v>120</v>
      </c>
      <c r="M1399" s="1"/>
      <c r="N1399" s="1"/>
      <c r="O1399" s="1"/>
    </row>
    <row r="1400" spans="1:15" ht="38.25" outlineLevel="3" x14ac:dyDescent="0.25">
      <c r="A1400" s="222" t="s">
        <v>685</v>
      </c>
      <c r="B1400" s="38" t="s">
        <v>449</v>
      </c>
      <c r="C1400" s="36" t="s">
        <v>478</v>
      </c>
      <c r="D1400" s="52" t="s">
        <v>686</v>
      </c>
      <c r="E1400" s="36"/>
      <c r="F1400" s="79">
        <v>120</v>
      </c>
      <c r="G1400" s="23">
        <f>G1401</f>
        <v>0</v>
      </c>
      <c r="H1400" s="80">
        <f t="shared" si="253"/>
        <v>120</v>
      </c>
      <c r="I1400" s="23">
        <f>I1401</f>
        <v>0</v>
      </c>
      <c r="J1400" s="80">
        <f t="shared" si="254"/>
        <v>120</v>
      </c>
      <c r="K1400" s="23">
        <f>K1401</f>
        <v>0</v>
      </c>
      <c r="L1400" s="23">
        <f t="shared" si="250"/>
        <v>120</v>
      </c>
      <c r="M1400" s="1"/>
      <c r="N1400" s="1"/>
      <c r="O1400" s="1"/>
    </row>
    <row r="1401" spans="1:15" ht="38.25" outlineLevel="6" x14ac:dyDescent="0.25">
      <c r="A1401" s="233" t="s">
        <v>485</v>
      </c>
      <c r="B1401" s="36" t="s">
        <v>449</v>
      </c>
      <c r="C1401" s="36" t="s">
        <v>478</v>
      </c>
      <c r="D1401" s="36" t="s">
        <v>486</v>
      </c>
      <c r="E1401" s="36"/>
      <c r="F1401" s="79">
        <v>120</v>
      </c>
      <c r="G1401" s="23">
        <f>G1402</f>
        <v>0</v>
      </c>
      <c r="H1401" s="80">
        <f t="shared" si="253"/>
        <v>120</v>
      </c>
      <c r="I1401" s="23">
        <f>I1402</f>
        <v>0</v>
      </c>
      <c r="J1401" s="80">
        <f t="shared" si="254"/>
        <v>120</v>
      </c>
      <c r="K1401" s="23">
        <f>K1402</f>
        <v>0</v>
      </c>
      <c r="L1401" s="23">
        <f t="shared" si="250"/>
        <v>120</v>
      </c>
      <c r="M1401" s="1"/>
      <c r="N1401" s="1"/>
      <c r="O1401" s="1"/>
    </row>
    <row r="1402" spans="1:15" outlineLevel="7" x14ac:dyDescent="0.25">
      <c r="A1402" s="234" t="s">
        <v>359</v>
      </c>
      <c r="B1402" s="37" t="s">
        <v>449</v>
      </c>
      <c r="C1402" s="37" t="s">
        <v>478</v>
      </c>
      <c r="D1402" s="37" t="s">
        <v>486</v>
      </c>
      <c r="E1402" s="37" t="s">
        <v>360</v>
      </c>
      <c r="F1402" s="79">
        <v>120</v>
      </c>
      <c r="G1402" s="26"/>
      <c r="H1402" s="80">
        <f t="shared" si="253"/>
        <v>120</v>
      </c>
      <c r="I1402" s="26"/>
      <c r="J1402" s="80">
        <f t="shared" si="254"/>
        <v>120</v>
      </c>
      <c r="K1402" s="26"/>
      <c r="L1402" s="23">
        <f t="shared" si="250"/>
        <v>120</v>
      </c>
      <c r="O1402" s="305">
        <f>L1402+N1402</f>
        <v>120</v>
      </c>
    </row>
    <row r="1403" spans="1:15" ht="38.25" outlineLevel="3" x14ac:dyDescent="0.25">
      <c r="A1403" s="233" t="s">
        <v>24</v>
      </c>
      <c r="B1403" s="36" t="s">
        <v>449</v>
      </c>
      <c r="C1403" s="36" t="s">
        <v>478</v>
      </c>
      <c r="D1403" s="36" t="s">
        <v>25</v>
      </c>
      <c r="E1403" s="36"/>
      <c r="F1403" s="79">
        <v>100</v>
      </c>
      <c r="G1403" s="23">
        <f>G1404</f>
        <v>0</v>
      </c>
      <c r="H1403" s="80">
        <f t="shared" si="253"/>
        <v>100</v>
      </c>
      <c r="I1403" s="23">
        <f>I1404</f>
        <v>0</v>
      </c>
      <c r="J1403" s="80">
        <f t="shared" si="254"/>
        <v>100</v>
      </c>
      <c r="K1403" s="23">
        <f>K1404</f>
        <v>186.5</v>
      </c>
      <c r="L1403" s="23">
        <f t="shared" si="250"/>
        <v>286.5</v>
      </c>
      <c r="M1403" s="1"/>
      <c r="N1403" s="1"/>
      <c r="O1403" s="1"/>
    </row>
    <row r="1404" spans="1:15" outlineLevel="4" x14ac:dyDescent="0.25">
      <c r="A1404" s="233" t="s">
        <v>30</v>
      </c>
      <c r="B1404" s="36" t="s">
        <v>449</v>
      </c>
      <c r="C1404" s="36" t="s">
        <v>478</v>
      </c>
      <c r="D1404" s="36" t="s">
        <v>31</v>
      </c>
      <c r="E1404" s="36"/>
      <c r="F1404" s="79">
        <v>100</v>
      </c>
      <c r="G1404" s="23">
        <f>G1405</f>
        <v>0</v>
      </c>
      <c r="H1404" s="80">
        <f t="shared" si="253"/>
        <v>100</v>
      </c>
      <c r="I1404" s="23">
        <f>I1405</f>
        <v>0</v>
      </c>
      <c r="J1404" s="80">
        <f t="shared" si="254"/>
        <v>100</v>
      </c>
      <c r="K1404" s="23">
        <f>K1405</f>
        <v>186.5</v>
      </c>
      <c r="L1404" s="23">
        <f t="shared" si="250"/>
        <v>286.5</v>
      </c>
      <c r="M1404" s="1"/>
      <c r="N1404" s="1"/>
      <c r="O1404" s="1"/>
    </row>
    <row r="1405" spans="1:15" ht="25.5" outlineLevel="4" x14ac:dyDescent="0.25">
      <c r="A1405" s="222" t="s">
        <v>695</v>
      </c>
      <c r="B1405" s="38" t="s">
        <v>449</v>
      </c>
      <c r="C1405" s="36" t="s">
        <v>478</v>
      </c>
      <c r="D1405" s="52" t="s">
        <v>696</v>
      </c>
      <c r="E1405" s="36"/>
      <c r="F1405" s="79">
        <v>100</v>
      </c>
      <c r="G1405" s="23">
        <f>G1406</f>
        <v>0</v>
      </c>
      <c r="H1405" s="80">
        <f t="shared" si="253"/>
        <v>100</v>
      </c>
      <c r="I1405" s="23">
        <f>I1406</f>
        <v>0</v>
      </c>
      <c r="J1405" s="80">
        <f t="shared" si="254"/>
        <v>100</v>
      </c>
      <c r="K1405" s="23">
        <f>K1406</f>
        <v>186.5</v>
      </c>
      <c r="L1405" s="23">
        <f t="shared" si="250"/>
        <v>286.5</v>
      </c>
      <c r="M1405" s="1"/>
      <c r="N1405" s="1"/>
      <c r="O1405" s="1"/>
    </row>
    <row r="1406" spans="1:15" ht="25.5" outlineLevel="6" x14ac:dyDescent="0.25">
      <c r="A1406" s="233" t="s">
        <v>264</v>
      </c>
      <c r="B1406" s="36" t="s">
        <v>449</v>
      </c>
      <c r="C1406" s="36" t="s">
        <v>478</v>
      </c>
      <c r="D1406" s="36" t="s">
        <v>265</v>
      </c>
      <c r="E1406" s="36"/>
      <c r="F1406" s="79">
        <v>100</v>
      </c>
      <c r="G1406" s="23">
        <f>G1407</f>
        <v>0</v>
      </c>
      <c r="H1406" s="80">
        <f t="shared" si="253"/>
        <v>100</v>
      </c>
      <c r="I1406" s="23">
        <f>I1407</f>
        <v>0</v>
      </c>
      <c r="J1406" s="80">
        <f t="shared" si="254"/>
        <v>100</v>
      </c>
      <c r="K1406" s="23">
        <f>K1407</f>
        <v>186.5</v>
      </c>
      <c r="L1406" s="23">
        <f t="shared" si="250"/>
        <v>286.5</v>
      </c>
      <c r="M1406" s="1"/>
      <c r="N1406" s="1"/>
      <c r="O1406" s="1"/>
    </row>
    <row r="1407" spans="1:15" outlineLevel="7" x14ac:dyDescent="0.25">
      <c r="A1407" s="234" t="s">
        <v>359</v>
      </c>
      <c r="B1407" s="37" t="s">
        <v>449</v>
      </c>
      <c r="C1407" s="37" t="s">
        <v>478</v>
      </c>
      <c r="D1407" s="37" t="s">
        <v>265</v>
      </c>
      <c r="E1407" s="37" t="s">
        <v>360</v>
      </c>
      <c r="F1407" s="79">
        <v>100</v>
      </c>
      <c r="G1407" s="26"/>
      <c r="H1407" s="80">
        <f t="shared" si="253"/>
        <v>100</v>
      </c>
      <c r="I1407" s="26"/>
      <c r="J1407" s="80">
        <f t="shared" si="254"/>
        <v>100</v>
      </c>
      <c r="K1407" s="26">
        <v>186.5</v>
      </c>
      <c r="L1407" s="23">
        <f t="shared" si="250"/>
        <v>286.5</v>
      </c>
      <c r="N1407" s="20">
        <v>186.5</v>
      </c>
      <c r="O1407" s="305">
        <f>L1407+N1407</f>
        <v>473</v>
      </c>
    </row>
    <row r="1408" spans="1:15" ht="38.25" outlineLevel="3" x14ac:dyDescent="0.25">
      <c r="A1408" s="233" t="s">
        <v>158</v>
      </c>
      <c r="B1408" s="36" t="s">
        <v>449</v>
      </c>
      <c r="C1408" s="36" t="s">
        <v>478</v>
      </c>
      <c r="D1408" s="36" t="s">
        <v>159</v>
      </c>
      <c r="E1408" s="36"/>
      <c r="F1408" s="79">
        <v>130</v>
      </c>
      <c r="G1408" s="23">
        <f>G1409+G1412</f>
        <v>0</v>
      </c>
      <c r="H1408" s="80">
        <f t="shared" si="253"/>
        <v>130</v>
      </c>
      <c r="I1408" s="23">
        <f>I1409+I1412</f>
        <v>0</v>
      </c>
      <c r="J1408" s="80">
        <f t="shared" si="254"/>
        <v>130</v>
      </c>
      <c r="K1408" s="23">
        <f>K1409+K1412</f>
        <v>100</v>
      </c>
      <c r="L1408" s="23">
        <f t="shared" si="250"/>
        <v>230</v>
      </c>
      <c r="M1408" s="1"/>
      <c r="N1408" s="1"/>
      <c r="O1408" s="1"/>
    </row>
    <row r="1409" spans="1:15" ht="25.5" outlineLevel="3" x14ac:dyDescent="0.25">
      <c r="A1409" s="222" t="s">
        <v>752</v>
      </c>
      <c r="B1409" s="38" t="s">
        <v>449</v>
      </c>
      <c r="C1409" s="36" t="s">
        <v>478</v>
      </c>
      <c r="D1409" s="52" t="s">
        <v>753</v>
      </c>
      <c r="E1409" s="36"/>
      <c r="F1409" s="79">
        <v>100</v>
      </c>
      <c r="G1409" s="23">
        <f>G1410</f>
        <v>0</v>
      </c>
      <c r="H1409" s="80">
        <f t="shared" si="253"/>
        <v>100</v>
      </c>
      <c r="I1409" s="23">
        <f>I1410</f>
        <v>0</v>
      </c>
      <c r="J1409" s="80">
        <f t="shared" si="254"/>
        <v>100</v>
      </c>
      <c r="K1409" s="23">
        <f>K1410</f>
        <v>100</v>
      </c>
      <c r="L1409" s="23">
        <f t="shared" si="250"/>
        <v>200</v>
      </c>
      <c r="M1409" s="1"/>
      <c r="N1409" s="1"/>
      <c r="O1409" s="1"/>
    </row>
    <row r="1410" spans="1:15" ht="25.5" outlineLevel="6" x14ac:dyDescent="0.25">
      <c r="A1410" s="233" t="s">
        <v>160</v>
      </c>
      <c r="B1410" s="36" t="s">
        <v>449</v>
      </c>
      <c r="C1410" s="36" t="s">
        <v>478</v>
      </c>
      <c r="D1410" s="36" t="s">
        <v>487</v>
      </c>
      <c r="E1410" s="36"/>
      <c r="F1410" s="79">
        <v>100</v>
      </c>
      <c r="G1410" s="23">
        <f>G1411</f>
        <v>0</v>
      </c>
      <c r="H1410" s="80">
        <f t="shared" si="253"/>
        <v>100</v>
      </c>
      <c r="I1410" s="23">
        <f>I1411</f>
        <v>0</v>
      </c>
      <c r="J1410" s="80">
        <f t="shared" si="254"/>
        <v>100</v>
      </c>
      <c r="K1410" s="23">
        <f>K1411</f>
        <v>100</v>
      </c>
      <c r="L1410" s="23">
        <f t="shared" si="250"/>
        <v>200</v>
      </c>
      <c r="M1410" s="1"/>
      <c r="N1410" s="1"/>
      <c r="O1410" s="1"/>
    </row>
    <row r="1411" spans="1:15" outlineLevel="7" x14ac:dyDescent="0.25">
      <c r="A1411" s="234" t="s">
        <v>359</v>
      </c>
      <c r="B1411" s="37" t="s">
        <v>449</v>
      </c>
      <c r="C1411" s="37" t="s">
        <v>478</v>
      </c>
      <c r="D1411" s="37" t="s">
        <v>487</v>
      </c>
      <c r="E1411" s="37" t="s">
        <v>360</v>
      </c>
      <c r="F1411" s="79">
        <v>100</v>
      </c>
      <c r="G1411" s="26"/>
      <c r="H1411" s="80">
        <f t="shared" si="253"/>
        <v>100</v>
      </c>
      <c r="I1411" s="26"/>
      <c r="J1411" s="80">
        <f t="shared" si="254"/>
        <v>100</v>
      </c>
      <c r="K1411" s="26">
        <v>100</v>
      </c>
      <c r="L1411" s="23">
        <f t="shared" si="250"/>
        <v>200</v>
      </c>
      <c r="N1411" s="20">
        <v>100</v>
      </c>
      <c r="O1411" s="305">
        <f>L1411+N1411</f>
        <v>300</v>
      </c>
    </row>
    <row r="1412" spans="1:15" outlineLevel="7" x14ac:dyDescent="0.25">
      <c r="A1412" s="222" t="s">
        <v>754</v>
      </c>
      <c r="B1412" s="38" t="s">
        <v>449</v>
      </c>
      <c r="C1412" s="36" t="s">
        <v>478</v>
      </c>
      <c r="D1412" s="52" t="s">
        <v>755</v>
      </c>
      <c r="E1412" s="37"/>
      <c r="F1412" s="79">
        <v>30</v>
      </c>
      <c r="G1412" s="23">
        <f>G1413</f>
        <v>0</v>
      </c>
      <c r="H1412" s="80">
        <f t="shared" si="253"/>
        <v>30</v>
      </c>
      <c r="I1412" s="23">
        <f>I1413</f>
        <v>0</v>
      </c>
      <c r="J1412" s="80">
        <f t="shared" si="254"/>
        <v>30</v>
      </c>
      <c r="K1412" s="23">
        <f>K1413</f>
        <v>0</v>
      </c>
      <c r="L1412" s="23">
        <f t="shared" si="250"/>
        <v>30</v>
      </c>
      <c r="M1412" s="1"/>
      <c r="N1412" s="1"/>
      <c r="O1412" s="1"/>
    </row>
    <row r="1413" spans="1:15" ht="25.5" outlineLevel="6" x14ac:dyDescent="0.25">
      <c r="A1413" s="233" t="s">
        <v>160</v>
      </c>
      <c r="B1413" s="36" t="s">
        <v>449</v>
      </c>
      <c r="C1413" s="36" t="s">
        <v>478</v>
      </c>
      <c r="D1413" s="36" t="s">
        <v>488</v>
      </c>
      <c r="E1413" s="36"/>
      <c r="F1413" s="79">
        <v>30</v>
      </c>
      <c r="G1413" s="23">
        <f>G1414</f>
        <v>0</v>
      </c>
      <c r="H1413" s="80">
        <f t="shared" si="253"/>
        <v>30</v>
      </c>
      <c r="I1413" s="23">
        <f>I1414</f>
        <v>0</v>
      </c>
      <c r="J1413" s="80">
        <f t="shared" si="254"/>
        <v>30</v>
      </c>
      <c r="K1413" s="23">
        <f>K1414</f>
        <v>0</v>
      </c>
      <c r="L1413" s="23">
        <f t="shared" si="250"/>
        <v>30</v>
      </c>
      <c r="M1413" s="1"/>
      <c r="N1413" s="1"/>
      <c r="O1413" s="1"/>
    </row>
    <row r="1414" spans="1:15" outlineLevel="7" x14ac:dyDescent="0.25">
      <c r="A1414" s="234" t="s">
        <v>359</v>
      </c>
      <c r="B1414" s="37" t="s">
        <v>449</v>
      </c>
      <c r="C1414" s="37" t="s">
        <v>478</v>
      </c>
      <c r="D1414" s="37" t="s">
        <v>488</v>
      </c>
      <c r="E1414" s="37" t="s">
        <v>360</v>
      </c>
      <c r="F1414" s="79">
        <v>30</v>
      </c>
      <c r="G1414" s="26"/>
      <c r="H1414" s="80">
        <f t="shared" si="253"/>
        <v>30</v>
      </c>
      <c r="I1414" s="26"/>
      <c r="J1414" s="80">
        <f t="shared" si="254"/>
        <v>30</v>
      </c>
      <c r="K1414" s="26"/>
      <c r="L1414" s="23">
        <f t="shared" si="250"/>
        <v>30</v>
      </c>
      <c r="O1414" s="305">
        <f>L1414+N1414</f>
        <v>30</v>
      </c>
    </row>
    <row r="1415" spans="1:15" ht="25.5" outlineLevel="3" x14ac:dyDescent="0.25">
      <c r="A1415" s="233" t="s">
        <v>181</v>
      </c>
      <c r="B1415" s="36" t="s">
        <v>449</v>
      </c>
      <c r="C1415" s="36" t="s">
        <v>478</v>
      </c>
      <c r="D1415" s="36" t="s">
        <v>182</v>
      </c>
      <c r="E1415" s="36"/>
      <c r="F1415" s="79">
        <v>200</v>
      </c>
      <c r="G1415" s="23">
        <f>G1416</f>
        <v>0</v>
      </c>
      <c r="H1415" s="80">
        <f t="shared" si="253"/>
        <v>200</v>
      </c>
      <c r="I1415" s="23">
        <f>I1416</f>
        <v>0</v>
      </c>
      <c r="J1415" s="80">
        <f t="shared" si="254"/>
        <v>200</v>
      </c>
      <c r="K1415" s="23">
        <f>K1416</f>
        <v>0</v>
      </c>
      <c r="L1415" s="23">
        <f t="shared" si="250"/>
        <v>200</v>
      </c>
      <c r="M1415" s="1"/>
      <c r="N1415" s="1"/>
      <c r="O1415" s="1"/>
    </row>
    <row r="1416" spans="1:15" ht="25.5" outlineLevel="4" x14ac:dyDescent="0.25">
      <c r="A1416" s="233" t="s">
        <v>183</v>
      </c>
      <c r="B1416" s="36" t="s">
        <v>449</v>
      </c>
      <c r="C1416" s="36" t="s">
        <v>478</v>
      </c>
      <c r="D1416" s="36" t="s">
        <v>184</v>
      </c>
      <c r="E1416" s="36"/>
      <c r="F1416" s="79">
        <v>200</v>
      </c>
      <c r="G1416" s="23">
        <f>G1417</f>
        <v>0</v>
      </c>
      <c r="H1416" s="80">
        <f t="shared" si="253"/>
        <v>200</v>
      </c>
      <c r="I1416" s="23">
        <f>I1417</f>
        <v>0</v>
      </c>
      <c r="J1416" s="80">
        <f t="shared" si="254"/>
        <v>200</v>
      </c>
      <c r="K1416" s="23">
        <f>K1417</f>
        <v>0</v>
      </c>
      <c r="L1416" s="23">
        <f t="shared" si="250"/>
        <v>200</v>
      </c>
      <c r="M1416" s="1"/>
      <c r="N1416" s="1"/>
      <c r="O1416" s="1"/>
    </row>
    <row r="1417" spans="1:15" ht="25.5" outlineLevel="4" x14ac:dyDescent="0.25">
      <c r="A1417" s="222" t="s">
        <v>566</v>
      </c>
      <c r="B1417" s="38" t="s">
        <v>449</v>
      </c>
      <c r="C1417" s="36" t="s">
        <v>478</v>
      </c>
      <c r="D1417" s="52" t="s">
        <v>567</v>
      </c>
      <c r="E1417" s="36"/>
      <c r="F1417" s="79">
        <v>200</v>
      </c>
      <c r="G1417" s="23">
        <f>G1418</f>
        <v>0</v>
      </c>
      <c r="H1417" s="80">
        <f t="shared" si="253"/>
        <v>200</v>
      </c>
      <c r="I1417" s="23">
        <f>I1418</f>
        <v>0</v>
      </c>
      <c r="J1417" s="80">
        <f t="shared" si="254"/>
        <v>200</v>
      </c>
      <c r="K1417" s="23">
        <f>K1418</f>
        <v>0</v>
      </c>
      <c r="L1417" s="23">
        <f t="shared" si="250"/>
        <v>200</v>
      </c>
      <c r="M1417" s="1"/>
      <c r="N1417" s="1"/>
      <c r="O1417" s="1"/>
    </row>
    <row r="1418" spans="1:15" ht="25.5" outlineLevel="6" x14ac:dyDescent="0.25">
      <c r="A1418" s="233" t="s">
        <v>95</v>
      </c>
      <c r="B1418" s="36" t="s">
        <v>449</v>
      </c>
      <c r="C1418" s="36" t="s">
        <v>478</v>
      </c>
      <c r="D1418" s="36" t="s">
        <v>489</v>
      </c>
      <c r="E1418" s="36"/>
      <c r="F1418" s="79">
        <v>200</v>
      </c>
      <c r="G1418" s="23">
        <f>G1419</f>
        <v>0</v>
      </c>
      <c r="H1418" s="80">
        <f t="shared" si="253"/>
        <v>200</v>
      </c>
      <c r="I1418" s="23">
        <f>I1419</f>
        <v>0</v>
      </c>
      <c r="J1418" s="80">
        <f t="shared" si="254"/>
        <v>200</v>
      </c>
      <c r="K1418" s="23">
        <f>K1419</f>
        <v>0</v>
      </c>
      <c r="L1418" s="23">
        <f t="shared" si="250"/>
        <v>200</v>
      </c>
      <c r="M1418" s="1"/>
      <c r="N1418" s="1"/>
      <c r="O1418" s="1"/>
    </row>
    <row r="1419" spans="1:15" outlineLevel="7" x14ac:dyDescent="0.25">
      <c r="A1419" s="234" t="s">
        <v>359</v>
      </c>
      <c r="B1419" s="37" t="s">
        <v>449</v>
      </c>
      <c r="C1419" s="37" t="s">
        <v>478</v>
      </c>
      <c r="D1419" s="37" t="s">
        <v>489</v>
      </c>
      <c r="E1419" s="37" t="s">
        <v>360</v>
      </c>
      <c r="F1419" s="79">
        <v>200</v>
      </c>
      <c r="G1419" s="26"/>
      <c r="H1419" s="80">
        <f t="shared" si="253"/>
        <v>200</v>
      </c>
      <c r="I1419" s="26"/>
      <c r="J1419" s="80">
        <f t="shared" si="254"/>
        <v>200</v>
      </c>
      <c r="K1419" s="26"/>
      <c r="L1419" s="23">
        <f t="shared" si="250"/>
        <v>200</v>
      </c>
      <c r="O1419" s="305">
        <f>L1419+N1419</f>
        <v>200</v>
      </c>
    </row>
    <row r="1420" spans="1:15" ht="38.25" outlineLevel="3" x14ac:dyDescent="0.25">
      <c r="A1420" s="233" t="s">
        <v>34</v>
      </c>
      <c r="B1420" s="36" t="s">
        <v>449</v>
      </c>
      <c r="C1420" s="36" t="s">
        <v>478</v>
      </c>
      <c r="D1420" s="36" t="s">
        <v>35</v>
      </c>
      <c r="E1420" s="36"/>
      <c r="F1420" s="79">
        <v>4551.4342299999998</v>
      </c>
      <c r="G1420" s="23">
        <f>G1421+G1440</f>
        <v>416.3</v>
      </c>
      <c r="H1420" s="80">
        <f t="shared" si="253"/>
        <v>4967.73423</v>
      </c>
      <c r="I1420" s="23">
        <f>I1421+I1440</f>
        <v>0</v>
      </c>
      <c r="J1420" s="80">
        <f t="shared" si="254"/>
        <v>4967.73423</v>
      </c>
      <c r="K1420" s="23">
        <f>K1421+K1440</f>
        <v>247.3</v>
      </c>
      <c r="L1420" s="23">
        <f t="shared" si="250"/>
        <v>5215.0342300000002</v>
      </c>
      <c r="M1420" s="1"/>
      <c r="N1420" s="1"/>
      <c r="O1420" s="1"/>
    </row>
    <row r="1421" spans="1:15" ht="25.5" outlineLevel="4" x14ac:dyDescent="0.25">
      <c r="A1421" s="233" t="s">
        <v>36</v>
      </c>
      <c r="B1421" s="36" t="s">
        <v>449</v>
      </c>
      <c r="C1421" s="36" t="s">
        <v>478</v>
      </c>
      <c r="D1421" s="36" t="s">
        <v>37</v>
      </c>
      <c r="E1421" s="36"/>
      <c r="F1421" s="79">
        <v>4351.4342299999998</v>
      </c>
      <c r="G1421" s="23">
        <f>G1422+G1427</f>
        <v>416.3</v>
      </c>
      <c r="H1421" s="80">
        <f t="shared" si="253"/>
        <v>4767.73423</v>
      </c>
      <c r="I1421" s="23">
        <f>I1422+I1427</f>
        <v>0</v>
      </c>
      <c r="J1421" s="80">
        <f t="shared" si="254"/>
        <v>4767.73423</v>
      </c>
      <c r="K1421" s="23">
        <f>K1422+K1427+K1428</f>
        <v>247.3</v>
      </c>
      <c r="L1421" s="23">
        <f t="shared" si="250"/>
        <v>5015.0342300000002</v>
      </c>
      <c r="M1421" s="1"/>
      <c r="N1421" s="1"/>
      <c r="O1421" s="1"/>
    </row>
    <row r="1422" spans="1:15" outlineLevel="4" x14ac:dyDescent="0.25">
      <c r="A1422" s="222" t="s">
        <v>645</v>
      </c>
      <c r="B1422" s="38" t="s">
        <v>449</v>
      </c>
      <c r="C1422" s="36" t="s">
        <v>478</v>
      </c>
      <c r="D1422" s="52" t="s">
        <v>646</v>
      </c>
      <c r="E1422" s="36"/>
      <c r="F1422" s="79">
        <v>436</v>
      </c>
      <c r="G1422" s="23">
        <f>G1425</f>
        <v>0</v>
      </c>
      <c r="H1422" s="80">
        <f t="shared" si="253"/>
        <v>436</v>
      </c>
      <c r="I1422" s="23">
        <f>I1425</f>
        <v>0</v>
      </c>
      <c r="J1422" s="80">
        <f t="shared" si="254"/>
        <v>436</v>
      </c>
      <c r="K1422" s="23">
        <f>K1423</f>
        <v>175</v>
      </c>
      <c r="L1422" s="23">
        <f t="shared" si="250"/>
        <v>611</v>
      </c>
      <c r="M1422" s="1"/>
      <c r="N1422" s="1"/>
      <c r="O1422" s="1"/>
    </row>
    <row r="1423" spans="1:15" outlineLevel="4" x14ac:dyDescent="0.25">
      <c r="A1423" s="222" t="s">
        <v>773</v>
      </c>
      <c r="B1423" s="38">
        <v>285</v>
      </c>
      <c r="C1423" s="307" t="s">
        <v>478</v>
      </c>
      <c r="D1423" s="52">
        <v>1410700310</v>
      </c>
      <c r="E1423" s="140"/>
      <c r="F1423" s="79"/>
      <c r="G1423" s="23"/>
      <c r="H1423" s="80"/>
      <c r="I1423" s="23"/>
      <c r="J1423" s="80"/>
      <c r="K1423" s="23">
        <f>K1424</f>
        <v>175</v>
      </c>
      <c r="L1423" s="23">
        <f>J1423+K1423</f>
        <v>175</v>
      </c>
      <c r="M1423" s="1"/>
      <c r="N1423" s="1"/>
      <c r="O1423" s="1"/>
    </row>
    <row r="1424" spans="1:15" s="113" customFormat="1" ht="18" customHeight="1" outlineLevel="4" x14ac:dyDescent="0.25">
      <c r="A1424" s="242" t="s">
        <v>359</v>
      </c>
      <c r="B1424" s="45">
        <v>285</v>
      </c>
      <c r="C1424" s="133" t="s">
        <v>478</v>
      </c>
      <c r="D1424" s="308">
        <v>1410700310</v>
      </c>
      <c r="E1424" s="37">
        <v>612</v>
      </c>
      <c r="F1424" s="125"/>
      <c r="G1424" s="26"/>
      <c r="H1424" s="112"/>
      <c r="I1424" s="26"/>
      <c r="J1424" s="112"/>
      <c r="K1424" s="124">
        <v>175</v>
      </c>
      <c r="L1424" s="23">
        <f>J1424+K1424</f>
        <v>175</v>
      </c>
      <c r="O1424" s="305">
        <f>L1424+N1424</f>
        <v>175</v>
      </c>
    </row>
    <row r="1425" spans="1:15" ht="20.25" customHeight="1" outlineLevel="6" x14ac:dyDescent="0.25">
      <c r="A1425" s="233" t="s">
        <v>95</v>
      </c>
      <c r="B1425" s="41" t="s">
        <v>449</v>
      </c>
      <c r="C1425" s="36" t="s">
        <v>478</v>
      </c>
      <c r="D1425" s="36" t="s">
        <v>96</v>
      </c>
      <c r="E1425" s="36"/>
      <c r="F1425" s="79">
        <v>436</v>
      </c>
      <c r="G1425" s="23">
        <f>G1426</f>
        <v>0</v>
      </c>
      <c r="H1425" s="80">
        <f t="shared" si="253"/>
        <v>436</v>
      </c>
      <c r="I1425" s="23">
        <f>I1426</f>
        <v>0</v>
      </c>
      <c r="J1425" s="80">
        <f t="shared" si="254"/>
        <v>436</v>
      </c>
      <c r="K1425" s="23">
        <f>K1426</f>
        <v>0</v>
      </c>
      <c r="L1425" s="23">
        <f t="shared" si="250"/>
        <v>436</v>
      </c>
      <c r="M1425" s="1"/>
      <c r="N1425" s="1"/>
      <c r="O1425" s="1"/>
    </row>
    <row r="1426" spans="1:15" outlineLevel="7" x14ac:dyDescent="0.25">
      <c r="A1426" s="234" t="s">
        <v>359</v>
      </c>
      <c r="B1426" s="37" t="s">
        <v>449</v>
      </c>
      <c r="C1426" s="37" t="s">
        <v>478</v>
      </c>
      <c r="D1426" s="37" t="s">
        <v>96</v>
      </c>
      <c r="E1426" s="37" t="s">
        <v>360</v>
      </c>
      <c r="F1426" s="79">
        <v>436</v>
      </c>
      <c r="G1426" s="26"/>
      <c r="H1426" s="80">
        <f t="shared" si="253"/>
        <v>436</v>
      </c>
      <c r="I1426" s="26"/>
      <c r="J1426" s="80">
        <f t="shared" si="254"/>
        <v>436</v>
      </c>
      <c r="K1426" s="26"/>
      <c r="L1426" s="23">
        <f t="shared" si="250"/>
        <v>436</v>
      </c>
      <c r="O1426" s="305">
        <f>L1426+N1426</f>
        <v>436</v>
      </c>
    </row>
    <row r="1427" spans="1:15" ht="25.5" outlineLevel="7" x14ac:dyDescent="0.25">
      <c r="A1427" s="222" t="s">
        <v>756</v>
      </c>
      <c r="B1427" s="38" t="s">
        <v>449</v>
      </c>
      <c r="C1427" s="36" t="s">
        <v>478</v>
      </c>
      <c r="D1427" s="52" t="s">
        <v>757</v>
      </c>
      <c r="E1427" s="37"/>
      <c r="F1427" s="79">
        <v>3915.4</v>
      </c>
      <c r="G1427" s="23">
        <f>G1431+G1434</f>
        <v>416.3</v>
      </c>
      <c r="H1427" s="80">
        <f t="shared" si="253"/>
        <v>4331.7</v>
      </c>
      <c r="I1427" s="23">
        <f>I1431+I1434</f>
        <v>0</v>
      </c>
      <c r="J1427" s="80">
        <f t="shared" si="254"/>
        <v>4331.7</v>
      </c>
      <c r="K1427" s="23">
        <f>K1431+K1434</f>
        <v>0</v>
      </c>
      <c r="L1427" s="23">
        <f t="shared" si="250"/>
        <v>4331.7</v>
      </c>
      <c r="M1427" s="1"/>
      <c r="N1427" s="1"/>
      <c r="O1427" s="1"/>
    </row>
    <row r="1428" spans="1:15" outlineLevel="7" x14ac:dyDescent="0.25">
      <c r="A1428" s="241" t="s">
        <v>773</v>
      </c>
      <c r="B1428" s="38" t="s">
        <v>449</v>
      </c>
      <c r="C1428" s="36" t="s">
        <v>478</v>
      </c>
      <c r="D1428" s="52" t="s">
        <v>824</v>
      </c>
      <c r="E1428" s="37"/>
      <c r="F1428" s="79"/>
      <c r="G1428" s="23"/>
      <c r="H1428" s="80"/>
      <c r="I1428" s="23"/>
      <c r="J1428" s="80"/>
      <c r="K1428" s="23">
        <f>K1429+K1430</f>
        <v>72.3</v>
      </c>
      <c r="L1428" s="23">
        <f t="shared" si="250"/>
        <v>72.3</v>
      </c>
      <c r="M1428" s="1"/>
      <c r="N1428" s="1"/>
      <c r="O1428" s="1"/>
    </row>
    <row r="1429" spans="1:15" ht="25.5" outlineLevel="7" x14ac:dyDescent="0.25">
      <c r="A1429" s="216" t="s">
        <v>10</v>
      </c>
      <c r="B1429" s="45" t="s">
        <v>449</v>
      </c>
      <c r="C1429" s="37" t="s">
        <v>478</v>
      </c>
      <c r="D1429" s="56" t="s">
        <v>824</v>
      </c>
      <c r="E1429" s="133">
        <v>121</v>
      </c>
      <c r="F1429" s="79"/>
      <c r="G1429" s="23"/>
      <c r="H1429" s="80"/>
      <c r="I1429" s="23"/>
      <c r="J1429" s="112"/>
      <c r="K1429" s="124">
        <v>55.5</v>
      </c>
      <c r="L1429" s="23">
        <f t="shared" ref="L1429:L1469" si="255">J1429+K1429</f>
        <v>55.5</v>
      </c>
      <c r="M1429" s="1"/>
      <c r="O1429" s="305">
        <f t="shared" ref="O1429:O1430" si="256">L1429+N1429</f>
        <v>55.5</v>
      </c>
    </row>
    <row r="1430" spans="1:15" ht="51" outlineLevel="7" x14ac:dyDescent="0.25">
      <c r="A1430" s="242" t="s">
        <v>12</v>
      </c>
      <c r="B1430" s="45" t="s">
        <v>449</v>
      </c>
      <c r="C1430" s="37" t="s">
        <v>478</v>
      </c>
      <c r="D1430" s="56" t="s">
        <v>824</v>
      </c>
      <c r="E1430" s="37">
        <v>129</v>
      </c>
      <c r="F1430" s="79"/>
      <c r="G1430" s="23"/>
      <c r="H1430" s="80"/>
      <c r="I1430" s="23"/>
      <c r="J1430" s="112"/>
      <c r="K1430" s="124">
        <v>16.8</v>
      </c>
      <c r="L1430" s="23">
        <f t="shared" si="255"/>
        <v>16.8</v>
      </c>
      <c r="M1430" s="1"/>
      <c r="O1430" s="305">
        <f t="shared" si="256"/>
        <v>16.8</v>
      </c>
    </row>
    <row r="1431" spans="1:15" ht="25.5" outlineLevel="6" x14ac:dyDescent="0.25">
      <c r="A1431" s="233" t="s">
        <v>490</v>
      </c>
      <c r="B1431" s="41" t="s">
        <v>449</v>
      </c>
      <c r="C1431" s="36" t="s">
        <v>478</v>
      </c>
      <c r="D1431" s="36" t="s">
        <v>491</v>
      </c>
      <c r="E1431" s="36"/>
      <c r="F1431" s="79">
        <v>994.73423000000003</v>
      </c>
      <c r="G1431" s="23">
        <f>G1432+G1433</f>
        <v>416.3</v>
      </c>
      <c r="H1431" s="80">
        <f t="shared" si="253"/>
        <v>1411.03423</v>
      </c>
      <c r="I1431" s="23">
        <f>I1432+I1433</f>
        <v>0</v>
      </c>
      <c r="J1431" s="80">
        <f t="shared" si="254"/>
        <v>1411.03423</v>
      </c>
      <c r="K1431" s="23">
        <f>K1432+K1433</f>
        <v>0</v>
      </c>
      <c r="L1431" s="23">
        <f t="shared" si="255"/>
        <v>1411.03423</v>
      </c>
      <c r="M1431" s="1"/>
      <c r="N1431" s="1"/>
      <c r="O1431" s="1"/>
    </row>
    <row r="1432" spans="1:15" ht="25.5" outlineLevel="7" x14ac:dyDescent="0.25">
      <c r="A1432" s="234" t="s">
        <v>10</v>
      </c>
      <c r="B1432" s="37" t="s">
        <v>449</v>
      </c>
      <c r="C1432" s="37" t="s">
        <v>478</v>
      </c>
      <c r="D1432" s="37" t="s">
        <v>491</v>
      </c>
      <c r="E1432" s="37" t="s">
        <v>11</v>
      </c>
      <c r="F1432" s="79">
        <v>694.32449999999994</v>
      </c>
      <c r="G1432" s="25">
        <v>416.3</v>
      </c>
      <c r="H1432" s="80">
        <f t="shared" si="253"/>
        <v>1110.6244999999999</v>
      </c>
      <c r="I1432" s="26"/>
      <c r="J1432" s="80">
        <f t="shared" si="254"/>
        <v>1110.6244999999999</v>
      </c>
      <c r="K1432" s="26"/>
      <c r="L1432" s="23">
        <f t="shared" si="255"/>
        <v>1110.6244999999999</v>
      </c>
      <c r="O1432" s="305">
        <f t="shared" ref="O1432:O1433" si="257">L1432+N1432</f>
        <v>1110.6244999999999</v>
      </c>
    </row>
    <row r="1433" spans="1:15" ht="51" outlineLevel="7" x14ac:dyDescent="0.25">
      <c r="A1433" s="234" t="s">
        <v>12</v>
      </c>
      <c r="B1433" s="37" t="s">
        <v>449</v>
      </c>
      <c r="C1433" s="37" t="s">
        <v>478</v>
      </c>
      <c r="D1433" s="37" t="s">
        <v>491</v>
      </c>
      <c r="E1433" s="37" t="s">
        <v>13</v>
      </c>
      <c r="F1433" s="79">
        <v>300.40973000000002</v>
      </c>
      <c r="G1433" s="26"/>
      <c r="H1433" s="80">
        <f t="shared" si="253"/>
        <v>300.40973000000002</v>
      </c>
      <c r="I1433" s="26"/>
      <c r="J1433" s="80">
        <f t="shared" si="254"/>
        <v>300.40973000000002</v>
      </c>
      <c r="K1433" s="26"/>
      <c r="L1433" s="23">
        <f t="shared" si="255"/>
        <v>300.40973000000002</v>
      </c>
      <c r="O1433" s="305">
        <f t="shared" si="257"/>
        <v>300.40973000000002</v>
      </c>
    </row>
    <row r="1434" spans="1:15" ht="25.5" outlineLevel="6" x14ac:dyDescent="0.25">
      <c r="A1434" s="233" t="s">
        <v>492</v>
      </c>
      <c r="B1434" s="36" t="s">
        <v>449</v>
      </c>
      <c r="C1434" s="36" t="s">
        <v>478</v>
      </c>
      <c r="D1434" s="36" t="s">
        <v>493</v>
      </c>
      <c r="E1434" s="36"/>
      <c r="F1434" s="79">
        <v>2920.7</v>
      </c>
      <c r="G1434" s="23">
        <f>G1435+G1436+G1438+G1439</f>
        <v>0</v>
      </c>
      <c r="H1434" s="80">
        <f t="shared" si="253"/>
        <v>2920.7</v>
      </c>
      <c r="I1434" s="23">
        <f>I1435+I1436+I1438+I1439</f>
        <v>0</v>
      </c>
      <c r="J1434" s="80">
        <f t="shared" si="254"/>
        <v>2920.7</v>
      </c>
      <c r="K1434" s="23">
        <f>K1435+K1436+K1438+K1439+K1437</f>
        <v>0</v>
      </c>
      <c r="L1434" s="23">
        <f t="shared" si="255"/>
        <v>2920.7</v>
      </c>
      <c r="M1434" s="1"/>
      <c r="N1434" s="1"/>
      <c r="O1434" s="1"/>
    </row>
    <row r="1435" spans="1:15" ht="25.5" outlineLevel="7" x14ac:dyDescent="0.25">
      <c r="A1435" s="234" t="s">
        <v>10</v>
      </c>
      <c r="B1435" s="37" t="s">
        <v>449</v>
      </c>
      <c r="C1435" s="37" t="s">
        <v>478</v>
      </c>
      <c r="D1435" s="37" t="s">
        <v>493</v>
      </c>
      <c r="E1435" s="37" t="s">
        <v>11</v>
      </c>
      <c r="F1435" s="79">
        <v>1321</v>
      </c>
      <c r="G1435" s="26"/>
      <c r="H1435" s="80">
        <f t="shared" si="253"/>
        <v>1321</v>
      </c>
      <c r="I1435" s="26"/>
      <c r="J1435" s="80">
        <f t="shared" si="254"/>
        <v>1321</v>
      </c>
      <c r="K1435" s="26"/>
      <c r="L1435" s="23">
        <f t="shared" si="255"/>
        <v>1321</v>
      </c>
      <c r="O1435" s="305">
        <f t="shared" ref="O1435:O1439" si="258">L1435+N1435</f>
        <v>1321</v>
      </c>
    </row>
    <row r="1436" spans="1:15" ht="51" outlineLevel="7" x14ac:dyDescent="0.25">
      <c r="A1436" s="234" t="s">
        <v>12</v>
      </c>
      <c r="B1436" s="37" t="s">
        <v>449</v>
      </c>
      <c r="C1436" s="37" t="s">
        <v>478</v>
      </c>
      <c r="D1436" s="37" t="s">
        <v>493</v>
      </c>
      <c r="E1436" s="37" t="s">
        <v>13</v>
      </c>
      <c r="F1436" s="79">
        <v>405</v>
      </c>
      <c r="G1436" s="26"/>
      <c r="H1436" s="80">
        <f t="shared" si="253"/>
        <v>405</v>
      </c>
      <c r="I1436" s="26"/>
      <c r="J1436" s="80">
        <f t="shared" si="254"/>
        <v>405</v>
      </c>
      <c r="K1436" s="26"/>
      <c r="L1436" s="23">
        <f t="shared" si="255"/>
        <v>405</v>
      </c>
      <c r="O1436" s="305">
        <f t="shared" si="258"/>
        <v>405</v>
      </c>
    </row>
    <row r="1437" spans="1:15" ht="25.5" outlineLevel="7" x14ac:dyDescent="0.25">
      <c r="A1437" s="218" t="s">
        <v>1116</v>
      </c>
      <c r="B1437" s="37" t="s">
        <v>449</v>
      </c>
      <c r="C1437" s="37" t="s">
        <v>478</v>
      </c>
      <c r="D1437" s="37" t="s">
        <v>493</v>
      </c>
      <c r="E1437" s="37">
        <v>242</v>
      </c>
      <c r="F1437" s="79"/>
      <c r="G1437" s="26"/>
      <c r="H1437" s="80"/>
      <c r="I1437" s="26"/>
      <c r="J1437" s="80"/>
      <c r="K1437" s="26">
        <v>1</v>
      </c>
      <c r="L1437" s="23">
        <f t="shared" si="255"/>
        <v>1</v>
      </c>
      <c r="N1437" s="20">
        <v>1</v>
      </c>
      <c r="O1437" s="305">
        <f t="shared" si="258"/>
        <v>2</v>
      </c>
    </row>
    <row r="1438" spans="1:15" outlineLevel="7" x14ac:dyDescent="0.25">
      <c r="A1438" s="216" t="s">
        <v>548</v>
      </c>
      <c r="B1438" s="37" t="s">
        <v>449</v>
      </c>
      <c r="C1438" s="37" t="s">
        <v>478</v>
      </c>
      <c r="D1438" s="37" t="s">
        <v>493</v>
      </c>
      <c r="E1438" s="37" t="s">
        <v>44</v>
      </c>
      <c r="F1438" s="79">
        <v>1194</v>
      </c>
      <c r="G1438" s="26"/>
      <c r="H1438" s="80">
        <f t="shared" si="253"/>
        <v>1194</v>
      </c>
      <c r="I1438" s="26"/>
      <c r="J1438" s="80">
        <f t="shared" si="254"/>
        <v>1194</v>
      </c>
      <c r="K1438" s="26">
        <v>-1</v>
      </c>
      <c r="L1438" s="23">
        <f t="shared" si="255"/>
        <v>1193</v>
      </c>
      <c r="N1438" s="20">
        <v>-1</v>
      </c>
      <c r="O1438" s="305">
        <f t="shared" si="258"/>
        <v>1192</v>
      </c>
    </row>
    <row r="1439" spans="1:15" outlineLevel="7" x14ac:dyDescent="0.25">
      <c r="A1439" s="234" t="s">
        <v>51</v>
      </c>
      <c r="B1439" s="37" t="s">
        <v>449</v>
      </c>
      <c r="C1439" s="37" t="s">
        <v>478</v>
      </c>
      <c r="D1439" s="37" t="s">
        <v>493</v>
      </c>
      <c r="E1439" s="37" t="s">
        <v>52</v>
      </c>
      <c r="F1439" s="79">
        <v>0.7</v>
      </c>
      <c r="G1439" s="26"/>
      <c r="H1439" s="80">
        <f t="shared" si="253"/>
        <v>0.7</v>
      </c>
      <c r="I1439" s="26"/>
      <c r="J1439" s="80">
        <f t="shared" si="254"/>
        <v>0.7</v>
      </c>
      <c r="K1439" s="26"/>
      <c r="L1439" s="23">
        <f t="shared" si="255"/>
        <v>0.7</v>
      </c>
      <c r="O1439" s="305">
        <f t="shared" si="258"/>
        <v>0.7</v>
      </c>
    </row>
    <row r="1440" spans="1:15" ht="25.5" outlineLevel="4" x14ac:dyDescent="0.25">
      <c r="A1440" s="233" t="s">
        <v>99</v>
      </c>
      <c r="B1440" s="36" t="s">
        <v>449</v>
      </c>
      <c r="C1440" s="36" t="s">
        <v>478</v>
      </c>
      <c r="D1440" s="36" t="s">
        <v>100</v>
      </c>
      <c r="E1440" s="36"/>
      <c r="F1440" s="79">
        <v>200</v>
      </c>
      <c r="G1440" s="23">
        <f>G1441</f>
        <v>0</v>
      </c>
      <c r="H1440" s="80">
        <f t="shared" si="253"/>
        <v>200</v>
      </c>
      <c r="I1440" s="23">
        <f>I1441</f>
        <v>0</v>
      </c>
      <c r="J1440" s="80">
        <f t="shared" si="254"/>
        <v>200</v>
      </c>
      <c r="K1440" s="23">
        <f>K1441</f>
        <v>0</v>
      </c>
      <c r="L1440" s="23">
        <f t="shared" si="255"/>
        <v>200</v>
      </c>
      <c r="M1440" s="1"/>
      <c r="N1440" s="1"/>
      <c r="O1440" s="1"/>
    </row>
    <row r="1441" spans="1:15" ht="25.5" outlineLevel="4" x14ac:dyDescent="0.25">
      <c r="A1441" s="222" t="s">
        <v>655</v>
      </c>
      <c r="B1441" s="38" t="s">
        <v>449</v>
      </c>
      <c r="C1441" s="36" t="s">
        <v>478</v>
      </c>
      <c r="D1441" s="52" t="s">
        <v>656</v>
      </c>
      <c r="E1441" s="36"/>
      <c r="F1441" s="79">
        <v>200</v>
      </c>
      <c r="G1441" s="23">
        <f>G1442</f>
        <v>0</v>
      </c>
      <c r="H1441" s="80">
        <f t="shared" si="253"/>
        <v>200</v>
      </c>
      <c r="I1441" s="23">
        <f>I1442</f>
        <v>0</v>
      </c>
      <c r="J1441" s="80">
        <f t="shared" si="254"/>
        <v>200</v>
      </c>
      <c r="K1441" s="23">
        <f>K1442</f>
        <v>0</v>
      </c>
      <c r="L1441" s="23">
        <f t="shared" si="255"/>
        <v>200</v>
      </c>
      <c r="M1441" s="1"/>
      <c r="N1441" s="1"/>
      <c r="O1441" s="1"/>
    </row>
    <row r="1442" spans="1:15" ht="25.5" outlineLevel="6" x14ac:dyDescent="0.25">
      <c r="A1442" s="233" t="s">
        <v>101</v>
      </c>
      <c r="B1442" s="36" t="s">
        <v>449</v>
      </c>
      <c r="C1442" s="36" t="s">
        <v>478</v>
      </c>
      <c r="D1442" s="36" t="s">
        <v>102</v>
      </c>
      <c r="E1442" s="36"/>
      <c r="F1442" s="79">
        <v>200</v>
      </c>
      <c r="G1442" s="23">
        <f>G1443</f>
        <v>0</v>
      </c>
      <c r="H1442" s="80">
        <f t="shared" si="253"/>
        <v>200</v>
      </c>
      <c r="I1442" s="23">
        <f>I1443</f>
        <v>0</v>
      </c>
      <c r="J1442" s="80">
        <f t="shared" si="254"/>
        <v>200</v>
      </c>
      <c r="K1442" s="23">
        <f>K1443</f>
        <v>0</v>
      </c>
      <c r="L1442" s="23">
        <f t="shared" si="255"/>
        <v>200</v>
      </c>
      <c r="M1442" s="1"/>
      <c r="N1442" s="1"/>
      <c r="O1442" s="1"/>
    </row>
    <row r="1443" spans="1:15" outlineLevel="7" x14ac:dyDescent="0.25">
      <c r="A1443" s="234" t="s">
        <v>359</v>
      </c>
      <c r="B1443" s="37" t="s">
        <v>449</v>
      </c>
      <c r="C1443" s="37" t="s">
        <v>478</v>
      </c>
      <c r="D1443" s="37" t="s">
        <v>102</v>
      </c>
      <c r="E1443" s="37" t="s">
        <v>360</v>
      </c>
      <c r="F1443" s="79">
        <v>200</v>
      </c>
      <c r="G1443" s="26"/>
      <c r="H1443" s="80">
        <f t="shared" si="253"/>
        <v>200</v>
      </c>
      <c r="I1443" s="26"/>
      <c r="J1443" s="80">
        <f t="shared" si="254"/>
        <v>200</v>
      </c>
      <c r="K1443" s="26"/>
      <c r="L1443" s="23">
        <f t="shared" si="255"/>
        <v>200</v>
      </c>
      <c r="O1443" s="305">
        <f>L1443+N1443</f>
        <v>200</v>
      </c>
    </row>
    <row r="1444" spans="1:15" ht="38.25" outlineLevel="3" x14ac:dyDescent="0.25">
      <c r="A1444" s="233" t="s">
        <v>247</v>
      </c>
      <c r="B1444" s="36" t="s">
        <v>449</v>
      </c>
      <c r="C1444" s="36" t="s">
        <v>478</v>
      </c>
      <c r="D1444" s="36" t="s">
        <v>248</v>
      </c>
      <c r="E1444" s="36"/>
      <c r="F1444" s="79">
        <v>80</v>
      </c>
      <c r="G1444" s="23">
        <f>G1445+G1448</f>
        <v>0</v>
      </c>
      <c r="H1444" s="80">
        <f t="shared" si="253"/>
        <v>80</v>
      </c>
      <c r="I1444" s="23">
        <f>I1445+I1448</f>
        <v>0</v>
      </c>
      <c r="J1444" s="80">
        <f t="shared" si="254"/>
        <v>80</v>
      </c>
      <c r="K1444" s="23">
        <f>K1445+K1448</f>
        <v>0</v>
      </c>
      <c r="L1444" s="23">
        <f t="shared" si="255"/>
        <v>80</v>
      </c>
      <c r="M1444" s="1"/>
      <c r="N1444" s="1"/>
      <c r="O1444" s="1"/>
    </row>
    <row r="1445" spans="1:15" outlineLevel="3" x14ac:dyDescent="0.25">
      <c r="A1445" s="222" t="s">
        <v>689</v>
      </c>
      <c r="B1445" s="38" t="s">
        <v>449</v>
      </c>
      <c r="C1445" s="36" t="s">
        <v>478</v>
      </c>
      <c r="D1445" s="52" t="s">
        <v>690</v>
      </c>
      <c r="E1445" s="36"/>
      <c r="F1445" s="79">
        <v>5</v>
      </c>
      <c r="G1445" s="23">
        <f>G1446</f>
        <v>0</v>
      </c>
      <c r="H1445" s="80">
        <f t="shared" si="253"/>
        <v>5</v>
      </c>
      <c r="I1445" s="23">
        <f>I1446</f>
        <v>0</v>
      </c>
      <c r="J1445" s="80">
        <f t="shared" si="254"/>
        <v>5</v>
      </c>
      <c r="K1445" s="23">
        <f>K1446</f>
        <v>0</v>
      </c>
      <c r="L1445" s="23">
        <f t="shared" si="255"/>
        <v>5</v>
      </c>
      <c r="M1445" s="1"/>
      <c r="N1445" s="1"/>
      <c r="O1445" s="1"/>
    </row>
    <row r="1446" spans="1:15" ht="25.5" outlineLevel="6" x14ac:dyDescent="0.25">
      <c r="A1446" s="233" t="s">
        <v>249</v>
      </c>
      <c r="B1446" s="36" t="s">
        <v>449</v>
      </c>
      <c r="C1446" s="36" t="s">
        <v>478</v>
      </c>
      <c r="D1446" s="36" t="s">
        <v>250</v>
      </c>
      <c r="E1446" s="36"/>
      <c r="F1446" s="79">
        <v>5</v>
      </c>
      <c r="G1446" s="23">
        <f>G1447</f>
        <v>0</v>
      </c>
      <c r="H1446" s="80">
        <f t="shared" si="253"/>
        <v>5</v>
      </c>
      <c r="I1446" s="23">
        <f>I1447</f>
        <v>0</v>
      </c>
      <c r="J1446" s="80">
        <f t="shared" si="254"/>
        <v>5</v>
      </c>
      <c r="K1446" s="23">
        <f>K1447</f>
        <v>0</v>
      </c>
      <c r="L1446" s="23">
        <f t="shared" si="255"/>
        <v>5</v>
      </c>
      <c r="M1446" s="1"/>
      <c r="N1446" s="1"/>
      <c r="O1446" s="1"/>
    </row>
    <row r="1447" spans="1:15" outlineLevel="7" x14ac:dyDescent="0.25">
      <c r="A1447" s="234" t="s">
        <v>359</v>
      </c>
      <c r="B1447" s="37" t="s">
        <v>449</v>
      </c>
      <c r="C1447" s="37" t="s">
        <v>478</v>
      </c>
      <c r="D1447" s="37" t="s">
        <v>250</v>
      </c>
      <c r="E1447" s="37" t="s">
        <v>360</v>
      </c>
      <c r="F1447" s="79">
        <v>5</v>
      </c>
      <c r="G1447" s="26"/>
      <c r="H1447" s="80">
        <f t="shared" si="253"/>
        <v>5</v>
      </c>
      <c r="I1447" s="26"/>
      <c r="J1447" s="80">
        <f t="shared" si="254"/>
        <v>5</v>
      </c>
      <c r="K1447" s="26"/>
      <c r="L1447" s="23">
        <f t="shared" si="255"/>
        <v>5</v>
      </c>
      <c r="O1447" s="305">
        <f>L1447+N1447</f>
        <v>5</v>
      </c>
    </row>
    <row r="1448" spans="1:15" ht="25.5" outlineLevel="7" x14ac:dyDescent="0.25">
      <c r="A1448" s="222" t="s">
        <v>758</v>
      </c>
      <c r="B1448" s="38" t="s">
        <v>449</v>
      </c>
      <c r="C1448" s="36" t="s">
        <v>478</v>
      </c>
      <c r="D1448" s="52" t="s">
        <v>759</v>
      </c>
      <c r="E1448" s="37"/>
      <c r="F1448" s="79">
        <v>75</v>
      </c>
      <c r="G1448" s="23">
        <f>G1449</f>
        <v>0</v>
      </c>
      <c r="H1448" s="80">
        <f t="shared" si="253"/>
        <v>75</v>
      </c>
      <c r="I1448" s="23">
        <f>I1449</f>
        <v>0</v>
      </c>
      <c r="J1448" s="80">
        <f t="shared" si="254"/>
        <v>75</v>
      </c>
      <c r="K1448" s="23">
        <f>K1449</f>
        <v>0</v>
      </c>
      <c r="L1448" s="23">
        <f t="shared" si="255"/>
        <v>75</v>
      </c>
      <c r="M1448" s="1"/>
      <c r="N1448" s="1"/>
      <c r="O1448" s="1"/>
    </row>
    <row r="1449" spans="1:15" ht="25.5" outlineLevel="6" x14ac:dyDescent="0.25">
      <c r="A1449" s="233" t="s">
        <v>494</v>
      </c>
      <c r="B1449" s="36" t="s">
        <v>449</v>
      </c>
      <c r="C1449" s="36" t="s">
        <v>478</v>
      </c>
      <c r="D1449" s="36" t="s">
        <v>495</v>
      </c>
      <c r="E1449" s="36"/>
      <c r="F1449" s="79">
        <v>75</v>
      </c>
      <c r="G1449" s="23">
        <f>G1450</f>
        <v>0</v>
      </c>
      <c r="H1449" s="80">
        <f t="shared" si="253"/>
        <v>75</v>
      </c>
      <c r="I1449" s="23">
        <f>I1450</f>
        <v>0</v>
      </c>
      <c r="J1449" s="80">
        <f t="shared" si="254"/>
        <v>75</v>
      </c>
      <c r="K1449" s="23">
        <f>K1450</f>
        <v>0</v>
      </c>
      <c r="L1449" s="23">
        <f t="shared" si="255"/>
        <v>75</v>
      </c>
      <c r="M1449" s="1"/>
      <c r="N1449" s="1"/>
      <c r="O1449" s="1"/>
    </row>
    <row r="1450" spans="1:15" outlineLevel="7" x14ac:dyDescent="0.25">
      <c r="A1450" s="234" t="s">
        <v>359</v>
      </c>
      <c r="B1450" s="37" t="s">
        <v>449</v>
      </c>
      <c r="C1450" s="37" t="s">
        <v>478</v>
      </c>
      <c r="D1450" s="37" t="s">
        <v>495</v>
      </c>
      <c r="E1450" s="37" t="s">
        <v>360</v>
      </c>
      <c r="F1450" s="79">
        <v>75</v>
      </c>
      <c r="G1450" s="26"/>
      <c r="H1450" s="80">
        <f t="shared" si="253"/>
        <v>75</v>
      </c>
      <c r="I1450" s="26"/>
      <c r="J1450" s="80">
        <f t="shared" si="254"/>
        <v>75</v>
      </c>
      <c r="K1450" s="26"/>
      <c r="L1450" s="23">
        <f t="shared" si="255"/>
        <v>75</v>
      </c>
      <c r="O1450" s="305">
        <f>L1450+N1450</f>
        <v>75</v>
      </c>
    </row>
    <row r="1451" spans="1:15" ht="51" outlineLevel="3" x14ac:dyDescent="0.25">
      <c r="A1451" s="233" t="s">
        <v>117</v>
      </c>
      <c r="B1451" s="36" t="s">
        <v>449</v>
      </c>
      <c r="C1451" s="36" t="s">
        <v>478</v>
      </c>
      <c r="D1451" s="36" t="s">
        <v>118</v>
      </c>
      <c r="E1451" s="36"/>
      <c r="F1451" s="79">
        <v>3</v>
      </c>
      <c r="G1451" s="23">
        <f>G1452</f>
        <v>0</v>
      </c>
      <c r="H1451" s="80">
        <f t="shared" si="253"/>
        <v>3</v>
      </c>
      <c r="I1451" s="23">
        <f>I1452</f>
        <v>0</v>
      </c>
      <c r="J1451" s="80">
        <f t="shared" si="254"/>
        <v>3</v>
      </c>
      <c r="K1451" s="23">
        <f>K1452</f>
        <v>0</v>
      </c>
      <c r="L1451" s="23">
        <f t="shared" si="255"/>
        <v>3</v>
      </c>
      <c r="M1451" s="1"/>
      <c r="N1451" s="1"/>
      <c r="O1451" s="1"/>
    </row>
    <row r="1452" spans="1:15" ht="25.5" outlineLevel="3" x14ac:dyDescent="0.25">
      <c r="A1452" s="222" t="s">
        <v>760</v>
      </c>
      <c r="B1452" s="38" t="s">
        <v>449</v>
      </c>
      <c r="C1452" s="36" t="s">
        <v>478</v>
      </c>
      <c r="D1452" s="52" t="s">
        <v>761</v>
      </c>
      <c r="E1452" s="36"/>
      <c r="F1452" s="79">
        <v>3</v>
      </c>
      <c r="G1452" s="23">
        <f>G1453</f>
        <v>0</v>
      </c>
      <c r="H1452" s="80">
        <f t="shared" si="253"/>
        <v>3</v>
      </c>
      <c r="I1452" s="23">
        <f>I1453</f>
        <v>0</v>
      </c>
      <c r="J1452" s="80">
        <f t="shared" si="254"/>
        <v>3</v>
      </c>
      <c r="K1452" s="23">
        <f>K1453</f>
        <v>0</v>
      </c>
      <c r="L1452" s="23">
        <f t="shared" si="255"/>
        <v>3</v>
      </c>
      <c r="M1452" s="1"/>
      <c r="N1452" s="1"/>
      <c r="O1452" s="1"/>
    </row>
    <row r="1453" spans="1:15" ht="38.25" outlineLevel="6" x14ac:dyDescent="0.25">
      <c r="A1453" s="233" t="s">
        <v>115</v>
      </c>
      <c r="B1453" s="36" t="s">
        <v>449</v>
      </c>
      <c r="C1453" s="36" t="s">
        <v>478</v>
      </c>
      <c r="D1453" s="36" t="s">
        <v>496</v>
      </c>
      <c r="E1453" s="36"/>
      <c r="F1453" s="79">
        <v>3</v>
      </c>
      <c r="G1453" s="23">
        <f>G1454</f>
        <v>0</v>
      </c>
      <c r="H1453" s="80">
        <f t="shared" si="253"/>
        <v>3</v>
      </c>
      <c r="I1453" s="23">
        <f>I1454</f>
        <v>0</v>
      </c>
      <c r="J1453" s="80">
        <f t="shared" si="254"/>
        <v>3</v>
      </c>
      <c r="K1453" s="23">
        <f>K1454</f>
        <v>0</v>
      </c>
      <c r="L1453" s="23">
        <f t="shared" si="255"/>
        <v>3</v>
      </c>
      <c r="M1453" s="1"/>
      <c r="N1453" s="1"/>
      <c r="O1453" s="1"/>
    </row>
    <row r="1454" spans="1:15" outlineLevel="7" x14ac:dyDescent="0.25">
      <c r="A1454" s="234" t="s">
        <v>359</v>
      </c>
      <c r="B1454" s="37" t="s">
        <v>449</v>
      </c>
      <c r="C1454" s="37" t="s">
        <v>478</v>
      </c>
      <c r="D1454" s="37" t="s">
        <v>496</v>
      </c>
      <c r="E1454" s="37" t="s">
        <v>360</v>
      </c>
      <c r="F1454" s="79">
        <v>3</v>
      </c>
      <c r="G1454" s="26"/>
      <c r="H1454" s="80">
        <f t="shared" si="253"/>
        <v>3</v>
      </c>
      <c r="I1454" s="26"/>
      <c r="J1454" s="80">
        <f t="shared" si="254"/>
        <v>3</v>
      </c>
      <c r="K1454" s="26"/>
      <c r="L1454" s="23">
        <f t="shared" si="255"/>
        <v>3</v>
      </c>
      <c r="O1454" s="305">
        <f>L1454+N1454</f>
        <v>3</v>
      </c>
    </row>
    <row r="1455" spans="1:15" outlineLevel="1" x14ac:dyDescent="0.25">
      <c r="A1455" s="233" t="s">
        <v>283</v>
      </c>
      <c r="B1455" s="36" t="s">
        <v>449</v>
      </c>
      <c r="C1455" s="36" t="s">
        <v>284</v>
      </c>
      <c r="D1455" s="36"/>
      <c r="E1455" s="36"/>
      <c r="F1455" s="79">
        <v>41846.699999999997</v>
      </c>
      <c r="G1455" s="23">
        <f>G1456</f>
        <v>0</v>
      </c>
      <c r="H1455" s="80">
        <f t="shared" si="253"/>
        <v>41846.699999999997</v>
      </c>
      <c r="I1455" s="23">
        <f>I1456</f>
        <v>1500</v>
      </c>
      <c r="J1455" s="80">
        <f t="shared" si="254"/>
        <v>43346.7</v>
      </c>
      <c r="K1455" s="23">
        <f>K1456</f>
        <v>-180.5</v>
      </c>
      <c r="L1455" s="23">
        <f t="shared" si="255"/>
        <v>43166.2</v>
      </c>
      <c r="M1455" s="1"/>
      <c r="N1455" s="1"/>
      <c r="O1455" s="1"/>
    </row>
    <row r="1456" spans="1:15" outlineLevel="2" x14ac:dyDescent="0.25">
      <c r="A1456" s="233" t="s">
        <v>285</v>
      </c>
      <c r="B1456" s="36" t="s">
        <v>449</v>
      </c>
      <c r="C1456" s="36" t="s">
        <v>286</v>
      </c>
      <c r="D1456" s="36"/>
      <c r="E1456" s="36"/>
      <c r="F1456" s="79">
        <v>41846.699999999997</v>
      </c>
      <c r="G1456" s="23">
        <f>G1457</f>
        <v>0</v>
      </c>
      <c r="H1456" s="80">
        <f t="shared" si="253"/>
        <v>41846.699999999997</v>
      </c>
      <c r="I1456" s="23">
        <f>I1457</f>
        <v>1500</v>
      </c>
      <c r="J1456" s="80">
        <f t="shared" si="254"/>
        <v>43346.7</v>
      </c>
      <c r="K1456" s="23">
        <f>K1457</f>
        <v>-180.5</v>
      </c>
      <c r="L1456" s="23">
        <f t="shared" si="255"/>
        <v>43166.2</v>
      </c>
      <c r="M1456" s="1"/>
      <c r="N1456" s="1"/>
      <c r="O1456" s="1"/>
    </row>
    <row r="1457" spans="1:15" ht="25.5" outlineLevel="3" x14ac:dyDescent="0.25">
      <c r="A1457" s="233" t="s">
        <v>287</v>
      </c>
      <c r="B1457" s="36" t="s">
        <v>449</v>
      </c>
      <c r="C1457" s="36" t="s">
        <v>286</v>
      </c>
      <c r="D1457" s="36" t="s">
        <v>288</v>
      </c>
      <c r="E1457" s="36"/>
      <c r="F1457" s="79">
        <v>41846.699999999997</v>
      </c>
      <c r="G1457" s="23">
        <f>G1458</f>
        <v>0</v>
      </c>
      <c r="H1457" s="80">
        <f t="shared" si="253"/>
        <v>41846.699999999997</v>
      </c>
      <c r="I1457" s="23">
        <f>I1458</f>
        <v>1500</v>
      </c>
      <c r="J1457" s="80">
        <f t="shared" si="254"/>
        <v>43346.7</v>
      </c>
      <c r="K1457" s="23">
        <f>K1458</f>
        <v>-180.5</v>
      </c>
      <c r="L1457" s="23">
        <f t="shared" si="255"/>
        <v>43166.2</v>
      </c>
      <c r="M1457" s="1"/>
      <c r="N1457" s="1"/>
      <c r="O1457" s="1"/>
    </row>
    <row r="1458" spans="1:15" ht="25.5" outlineLevel="3" x14ac:dyDescent="0.25">
      <c r="A1458" s="222" t="s">
        <v>701</v>
      </c>
      <c r="B1458" s="38" t="s">
        <v>449</v>
      </c>
      <c r="C1458" s="36" t="s">
        <v>286</v>
      </c>
      <c r="D1458" s="52" t="s">
        <v>702</v>
      </c>
      <c r="E1458" s="36"/>
      <c r="F1458" s="79">
        <v>41846.699999999997</v>
      </c>
      <c r="G1458" s="23">
        <f>G1459+G1461+G1463+G1465+G1467</f>
        <v>0</v>
      </c>
      <c r="H1458" s="80">
        <f t="shared" si="253"/>
        <v>41846.699999999997</v>
      </c>
      <c r="I1458" s="23">
        <f>I1459+I1461+I1463+I1465+I1467</f>
        <v>1500</v>
      </c>
      <c r="J1458" s="80">
        <f t="shared" si="254"/>
        <v>43346.7</v>
      </c>
      <c r="K1458" s="23">
        <f>K1459+K1461+K1463+K1465+K1467</f>
        <v>-180.5</v>
      </c>
      <c r="L1458" s="23">
        <f t="shared" si="255"/>
        <v>43166.2</v>
      </c>
      <c r="M1458" s="1"/>
      <c r="N1458" s="1"/>
      <c r="O1458" s="1"/>
    </row>
    <row r="1459" spans="1:15" ht="25.5" outlineLevel="6" x14ac:dyDescent="0.25">
      <c r="A1459" s="233" t="s">
        <v>421</v>
      </c>
      <c r="B1459" s="36" t="s">
        <v>449</v>
      </c>
      <c r="C1459" s="36" t="s">
        <v>286</v>
      </c>
      <c r="D1459" s="36" t="s">
        <v>497</v>
      </c>
      <c r="E1459" s="36"/>
      <c r="F1459" s="79">
        <v>10800</v>
      </c>
      <c r="G1459" s="23">
        <f>G1460</f>
        <v>0</v>
      </c>
      <c r="H1459" s="80">
        <f t="shared" si="253"/>
        <v>10800</v>
      </c>
      <c r="I1459" s="23">
        <f>I1460</f>
        <v>0</v>
      </c>
      <c r="J1459" s="80">
        <f t="shared" si="254"/>
        <v>10800</v>
      </c>
      <c r="K1459" s="23">
        <f>K1460</f>
        <v>-142</v>
      </c>
      <c r="L1459" s="23">
        <f t="shared" si="255"/>
        <v>10658</v>
      </c>
      <c r="M1459" s="1"/>
      <c r="N1459" s="1"/>
      <c r="O1459" s="1"/>
    </row>
    <row r="1460" spans="1:15" ht="25.5" outlineLevel="7" x14ac:dyDescent="0.25">
      <c r="A1460" s="234" t="s">
        <v>498</v>
      </c>
      <c r="B1460" s="37" t="s">
        <v>449</v>
      </c>
      <c r="C1460" s="37" t="s">
        <v>286</v>
      </c>
      <c r="D1460" s="37" t="s">
        <v>497</v>
      </c>
      <c r="E1460" s="37" t="s">
        <v>499</v>
      </c>
      <c r="F1460" s="79">
        <v>10800</v>
      </c>
      <c r="G1460" s="81"/>
      <c r="H1460" s="80">
        <f t="shared" si="253"/>
        <v>10800</v>
      </c>
      <c r="I1460" s="81"/>
      <c r="J1460" s="80">
        <f t="shared" si="254"/>
        <v>10800</v>
      </c>
      <c r="K1460" s="82">
        <v>-142</v>
      </c>
      <c r="L1460" s="23">
        <f t="shared" si="255"/>
        <v>10658</v>
      </c>
      <c r="M1460" s="20" t="s">
        <v>1216</v>
      </c>
      <c r="O1460" s="305">
        <f>L1460+N1460</f>
        <v>10658</v>
      </c>
    </row>
    <row r="1461" spans="1:15" ht="25.5" outlineLevel="6" x14ac:dyDescent="0.25">
      <c r="A1461" s="233" t="s">
        <v>57</v>
      </c>
      <c r="B1461" s="36" t="s">
        <v>449</v>
      </c>
      <c r="C1461" s="36" t="s">
        <v>286</v>
      </c>
      <c r="D1461" s="36" t="s">
        <v>500</v>
      </c>
      <c r="E1461" s="36"/>
      <c r="F1461" s="79">
        <v>3526.4</v>
      </c>
      <c r="G1461" s="23">
        <f>G1462</f>
        <v>0</v>
      </c>
      <c r="H1461" s="80">
        <f t="shared" si="253"/>
        <v>3526.4</v>
      </c>
      <c r="I1461" s="23">
        <f>I1462</f>
        <v>0</v>
      </c>
      <c r="J1461" s="80">
        <f t="shared" si="254"/>
        <v>3526.4</v>
      </c>
      <c r="K1461" s="23">
        <f>K1462</f>
        <v>0</v>
      </c>
      <c r="L1461" s="23">
        <f t="shared" si="255"/>
        <v>3526.4</v>
      </c>
      <c r="M1461" s="1"/>
      <c r="N1461" s="1"/>
      <c r="O1461" s="1"/>
    </row>
    <row r="1462" spans="1:15" ht="25.5" outlineLevel="7" x14ac:dyDescent="0.25">
      <c r="A1462" s="234" t="s">
        <v>498</v>
      </c>
      <c r="B1462" s="37" t="s">
        <v>449</v>
      </c>
      <c r="C1462" s="37" t="s">
        <v>286</v>
      </c>
      <c r="D1462" s="37" t="s">
        <v>500</v>
      </c>
      <c r="E1462" s="37" t="s">
        <v>499</v>
      </c>
      <c r="F1462" s="79">
        <v>3526.4</v>
      </c>
      <c r="G1462" s="26"/>
      <c r="H1462" s="80">
        <f t="shared" si="253"/>
        <v>3526.4</v>
      </c>
      <c r="I1462" s="26"/>
      <c r="J1462" s="80">
        <f t="shared" si="254"/>
        <v>3526.4</v>
      </c>
      <c r="K1462" s="26"/>
      <c r="L1462" s="23">
        <f t="shared" si="255"/>
        <v>3526.4</v>
      </c>
      <c r="O1462" s="305">
        <f>L1462+N1462</f>
        <v>3526.4</v>
      </c>
    </row>
    <row r="1463" spans="1:15" ht="51" outlineLevel="6" x14ac:dyDescent="0.25">
      <c r="A1463" s="233" t="s">
        <v>83</v>
      </c>
      <c r="B1463" s="36" t="s">
        <v>449</v>
      </c>
      <c r="C1463" s="36" t="s">
        <v>286</v>
      </c>
      <c r="D1463" s="36" t="s">
        <v>501</v>
      </c>
      <c r="E1463" s="36"/>
      <c r="F1463" s="79">
        <v>300</v>
      </c>
      <c r="G1463" s="23">
        <f>G1464</f>
        <v>0</v>
      </c>
      <c r="H1463" s="80">
        <f t="shared" si="253"/>
        <v>300</v>
      </c>
      <c r="I1463" s="23">
        <f>I1464</f>
        <v>0</v>
      </c>
      <c r="J1463" s="80">
        <f t="shared" si="254"/>
        <v>300</v>
      </c>
      <c r="K1463" s="23">
        <f>K1464</f>
        <v>0</v>
      </c>
      <c r="L1463" s="23">
        <f t="shared" si="255"/>
        <v>300</v>
      </c>
      <c r="M1463" s="1"/>
      <c r="N1463" s="1"/>
      <c r="O1463" s="1"/>
    </row>
    <row r="1464" spans="1:15" ht="25.5" outlineLevel="7" x14ac:dyDescent="0.25">
      <c r="A1464" s="234" t="s">
        <v>498</v>
      </c>
      <c r="B1464" s="37" t="s">
        <v>449</v>
      </c>
      <c r="C1464" s="37" t="s">
        <v>286</v>
      </c>
      <c r="D1464" s="37" t="s">
        <v>501</v>
      </c>
      <c r="E1464" s="37" t="s">
        <v>499</v>
      </c>
      <c r="F1464" s="79">
        <v>300</v>
      </c>
      <c r="G1464" s="26"/>
      <c r="H1464" s="80">
        <f t="shared" si="253"/>
        <v>300</v>
      </c>
      <c r="I1464" s="26"/>
      <c r="J1464" s="80">
        <f t="shared" si="254"/>
        <v>300</v>
      </c>
      <c r="K1464" s="26"/>
      <c r="L1464" s="23">
        <f t="shared" si="255"/>
        <v>300</v>
      </c>
      <c r="O1464" s="305">
        <f>L1464+N1464</f>
        <v>300</v>
      </c>
    </row>
    <row r="1465" spans="1:15" outlineLevel="6" x14ac:dyDescent="0.25">
      <c r="A1465" s="233" t="s">
        <v>61</v>
      </c>
      <c r="B1465" s="36" t="s">
        <v>449</v>
      </c>
      <c r="C1465" s="36" t="s">
        <v>286</v>
      </c>
      <c r="D1465" s="36" t="s">
        <v>502</v>
      </c>
      <c r="E1465" s="36"/>
      <c r="F1465" s="79">
        <v>2356.4</v>
      </c>
      <c r="G1465" s="23">
        <f>G1466</f>
        <v>0</v>
      </c>
      <c r="H1465" s="80">
        <f t="shared" ref="H1465:H1469" si="259">F1465+G1465</f>
        <v>2356.4</v>
      </c>
      <c r="I1465" s="23">
        <f>I1466</f>
        <v>0</v>
      </c>
      <c r="J1465" s="80">
        <f t="shared" ref="J1465:J1469" si="260">H1465+I1465</f>
        <v>2356.4</v>
      </c>
      <c r="K1465" s="23">
        <f>K1466</f>
        <v>0</v>
      </c>
      <c r="L1465" s="23">
        <f t="shared" si="255"/>
        <v>2356.4</v>
      </c>
      <c r="M1465" s="1"/>
      <c r="N1465" s="1"/>
      <c r="O1465" s="1"/>
    </row>
    <row r="1466" spans="1:15" ht="25.5" outlineLevel="7" x14ac:dyDescent="0.25">
      <c r="A1466" s="234" t="s">
        <v>498</v>
      </c>
      <c r="B1466" s="37" t="s">
        <v>449</v>
      </c>
      <c r="C1466" s="37" t="s">
        <v>286</v>
      </c>
      <c r="D1466" s="37" t="s">
        <v>502</v>
      </c>
      <c r="E1466" s="37" t="s">
        <v>499</v>
      </c>
      <c r="F1466" s="79">
        <v>2356.4</v>
      </c>
      <c r="G1466" s="26"/>
      <c r="H1466" s="80">
        <f t="shared" si="259"/>
        <v>2356.4</v>
      </c>
      <c r="I1466" s="26"/>
      <c r="J1466" s="80">
        <f t="shared" si="260"/>
        <v>2356.4</v>
      </c>
      <c r="K1466" s="26"/>
      <c r="L1466" s="23">
        <f t="shared" si="255"/>
        <v>2356.4</v>
      </c>
      <c r="O1466" s="305">
        <f>L1466+N1466</f>
        <v>2356.4</v>
      </c>
    </row>
    <row r="1467" spans="1:15" ht="38.25" outlineLevel="6" x14ac:dyDescent="0.25">
      <c r="A1467" s="233" t="s">
        <v>128</v>
      </c>
      <c r="B1467" s="36" t="s">
        <v>449</v>
      </c>
      <c r="C1467" s="36" t="s">
        <v>286</v>
      </c>
      <c r="D1467" s="36" t="s">
        <v>503</v>
      </c>
      <c r="E1467" s="36"/>
      <c r="F1467" s="79">
        <v>24863.9</v>
      </c>
      <c r="G1467" s="23">
        <f>G1468+G1469</f>
        <v>0</v>
      </c>
      <c r="H1467" s="80">
        <f t="shared" si="259"/>
        <v>24863.9</v>
      </c>
      <c r="I1467" s="23">
        <f>I1468+I1469</f>
        <v>1500</v>
      </c>
      <c r="J1467" s="80">
        <f t="shared" si="260"/>
        <v>26363.9</v>
      </c>
      <c r="K1467" s="23">
        <f>K1468+K1469</f>
        <v>-38.5</v>
      </c>
      <c r="L1467" s="23">
        <f t="shared" si="255"/>
        <v>26325.4</v>
      </c>
      <c r="M1467" s="1"/>
      <c r="N1467" s="1"/>
      <c r="O1467" s="1"/>
    </row>
    <row r="1468" spans="1:15" ht="51" outlineLevel="7" x14ac:dyDescent="0.25">
      <c r="A1468" s="234" t="s">
        <v>504</v>
      </c>
      <c r="B1468" s="37" t="s">
        <v>449</v>
      </c>
      <c r="C1468" s="37" t="s">
        <v>286</v>
      </c>
      <c r="D1468" s="37" t="s">
        <v>503</v>
      </c>
      <c r="E1468" s="37" t="s">
        <v>505</v>
      </c>
      <c r="F1468" s="79">
        <v>23463.9</v>
      </c>
      <c r="G1468" s="26"/>
      <c r="H1468" s="80">
        <f t="shared" si="259"/>
        <v>23463.9</v>
      </c>
      <c r="I1468" s="26"/>
      <c r="J1468" s="80">
        <f t="shared" si="260"/>
        <v>23463.9</v>
      </c>
      <c r="K1468" s="26">
        <v>-38.5</v>
      </c>
      <c r="L1468" s="23">
        <f t="shared" si="255"/>
        <v>23425.4</v>
      </c>
      <c r="N1468" s="20">
        <v>-38.5</v>
      </c>
      <c r="O1468" s="305">
        <f t="shared" ref="O1468:O1469" si="261">L1468+N1468</f>
        <v>23386.9</v>
      </c>
    </row>
    <row r="1469" spans="1:15" ht="25.5" outlineLevel="7" x14ac:dyDescent="0.25">
      <c r="A1469" s="234" t="s">
        <v>498</v>
      </c>
      <c r="B1469" s="37" t="s">
        <v>449</v>
      </c>
      <c r="C1469" s="37" t="s">
        <v>286</v>
      </c>
      <c r="D1469" s="37" t="s">
        <v>503</v>
      </c>
      <c r="E1469" s="37" t="s">
        <v>499</v>
      </c>
      <c r="F1469" s="79">
        <v>1400</v>
      </c>
      <c r="G1469" s="26"/>
      <c r="H1469" s="80">
        <f t="shared" si="259"/>
        <v>1400</v>
      </c>
      <c r="I1469" s="83">
        <f>1160+340</f>
        <v>1500</v>
      </c>
      <c r="J1469" s="80">
        <f t="shared" si="260"/>
        <v>2900</v>
      </c>
      <c r="K1469" s="26"/>
      <c r="L1469" s="23">
        <f t="shared" si="255"/>
        <v>2900</v>
      </c>
      <c r="O1469" s="305">
        <f t="shared" si="261"/>
        <v>2900</v>
      </c>
    </row>
    <row r="1470" spans="1:15" ht="38.25" x14ac:dyDescent="0.25">
      <c r="A1470" s="232" t="s">
        <v>506</v>
      </c>
      <c r="B1470" s="35" t="s">
        <v>507</v>
      </c>
      <c r="C1470" s="35"/>
      <c r="D1470" s="35"/>
      <c r="E1470" s="35"/>
      <c r="F1470" s="12">
        <v>3718.9</v>
      </c>
      <c r="G1470" s="78">
        <f>G1471</f>
        <v>0</v>
      </c>
      <c r="H1470" s="78">
        <f>F1470+G1470</f>
        <v>3718.9</v>
      </c>
      <c r="I1470" s="78">
        <f>I1471</f>
        <v>0</v>
      </c>
      <c r="J1470" s="78">
        <f>H1470+I1470</f>
        <v>3718.9</v>
      </c>
      <c r="K1470" s="78">
        <f>K1471</f>
        <v>66.5</v>
      </c>
      <c r="L1470" s="78">
        <f>J1470+K1470</f>
        <v>3785.4</v>
      </c>
      <c r="M1470" s="1"/>
      <c r="N1470" s="1"/>
      <c r="O1470" s="1"/>
    </row>
    <row r="1471" spans="1:15" outlineLevel="1" x14ac:dyDescent="0.25">
      <c r="A1471" s="233" t="s">
        <v>2</v>
      </c>
      <c r="B1471" s="36" t="s">
        <v>507</v>
      </c>
      <c r="C1471" s="36" t="s">
        <v>3</v>
      </c>
      <c r="D1471" s="36"/>
      <c r="E1471" s="36"/>
      <c r="F1471" s="79">
        <v>3718.9</v>
      </c>
      <c r="G1471" s="23">
        <f>G1472</f>
        <v>0</v>
      </c>
      <c r="H1471" s="80">
        <f t="shared" ref="H1471:H1480" si="262">F1471+G1471</f>
        <v>3718.9</v>
      </c>
      <c r="I1471" s="23">
        <f>I1472</f>
        <v>0</v>
      </c>
      <c r="J1471" s="80">
        <f t="shared" ref="J1471:J1480" si="263">H1471+I1471</f>
        <v>3718.9</v>
      </c>
      <c r="K1471" s="23">
        <f>K1472</f>
        <v>66.5</v>
      </c>
      <c r="L1471" s="23">
        <f t="shared" ref="L1471:L1480" si="264">J1471+K1471</f>
        <v>3785.4</v>
      </c>
      <c r="M1471" s="1"/>
      <c r="N1471" s="1"/>
      <c r="O1471" s="1"/>
    </row>
    <row r="1472" spans="1:15" ht="38.25" outlineLevel="2" x14ac:dyDescent="0.25">
      <c r="A1472" s="233" t="s">
        <v>327</v>
      </c>
      <c r="B1472" s="36" t="s">
        <v>507</v>
      </c>
      <c r="C1472" s="36" t="s">
        <v>328</v>
      </c>
      <c r="D1472" s="36"/>
      <c r="E1472" s="36"/>
      <c r="F1472" s="79">
        <v>3718.9</v>
      </c>
      <c r="G1472" s="23">
        <f>G1473</f>
        <v>0</v>
      </c>
      <c r="H1472" s="80">
        <f t="shared" si="262"/>
        <v>3718.9</v>
      </c>
      <c r="I1472" s="23">
        <f>I1473</f>
        <v>0</v>
      </c>
      <c r="J1472" s="80">
        <f t="shared" si="263"/>
        <v>3718.9</v>
      </c>
      <c r="K1472" s="23">
        <f>K1473</f>
        <v>66.5</v>
      </c>
      <c r="L1472" s="23">
        <f t="shared" si="264"/>
        <v>3785.4</v>
      </c>
      <c r="M1472" s="1"/>
      <c r="N1472" s="1"/>
      <c r="O1472" s="1"/>
    </row>
    <row r="1473" spans="1:15" outlineLevel="3" x14ac:dyDescent="0.25">
      <c r="A1473" s="233" t="s">
        <v>6</v>
      </c>
      <c r="B1473" s="36" t="s">
        <v>507</v>
      </c>
      <c r="C1473" s="36" t="s">
        <v>328</v>
      </c>
      <c r="D1473" s="36" t="s">
        <v>7</v>
      </c>
      <c r="E1473" s="36"/>
      <c r="F1473" s="79">
        <v>3718.9</v>
      </c>
      <c r="G1473" s="23">
        <f>G1477</f>
        <v>0</v>
      </c>
      <c r="H1473" s="80">
        <f t="shared" si="262"/>
        <v>3718.9</v>
      </c>
      <c r="I1473" s="23">
        <f>I1477</f>
        <v>0</v>
      </c>
      <c r="J1473" s="80">
        <f t="shared" si="263"/>
        <v>3718.9</v>
      </c>
      <c r="K1473" s="23">
        <f>K1474</f>
        <v>66.5</v>
      </c>
      <c r="L1473" s="23">
        <f t="shared" si="264"/>
        <v>3785.4</v>
      </c>
      <c r="M1473" s="1"/>
      <c r="N1473" s="1"/>
      <c r="O1473" s="1"/>
    </row>
    <row r="1474" spans="1:15" outlineLevel="3" x14ac:dyDescent="0.25">
      <c r="A1474" s="233" t="s">
        <v>773</v>
      </c>
      <c r="B1474" s="36" t="s">
        <v>507</v>
      </c>
      <c r="C1474" s="36" t="s">
        <v>328</v>
      </c>
      <c r="D1474" s="36">
        <v>9900000310</v>
      </c>
      <c r="E1474" s="36"/>
      <c r="F1474" s="79"/>
      <c r="G1474" s="23"/>
      <c r="H1474" s="80"/>
      <c r="I1474" s="23"/>
      <c r="J1474" s="80"/>
      <c r="K1474" s="23">
        <f>K1475+K1476</f>
        <v>66.5</v>
      </c>
      <c r="L1474" s="23">
        <f t="shared" si="264"/>
        <v>66.5</v>
      </c>
      <c r="M1474" s="1"/>
      <c r="N1474" s="1"/>
      <c r="O1474" s="1"/>
    </row>
    <row r="1475" spans="1:15" ht="25.5" outlineLevel="3" x14ac:dyDescent="0.25">
      <c r="A1475" s="234" t="s">
        <v>798</v>
      </c>
      <c r="B1475" s="37" t="s">
        <v>507</v>
      </c>
      <c r="C1475" s="37" t="s">
        <v>328</v>
      </c>
      <c r="D1475" s="37">
        <v>9900000310</v>
      </c>
      <c r="E1475" s="37">
        <v>121</v>
      </c>
      <c r="F1475" s="79"/>
      <c r="G1475" s="23"/>
      <c r="H1475" s="80"/>
      <c r="I1475" s="23"/>
      <c r="J1475" s="112"/>
      <c r="K1475" s="124">
        <v>51.1</v>
      </c>
      <c r="L1475" s="23">
        <f t="shared" si="264"/>
        <v>51.1</v>
      </c>
      <c r="M1475" s="1"/>
      <c r="O1475" s="305">
        <f t="shared" ref="O1475:O1476" si="265">L1475+N1475</f>
        <v>51.1</v>
      </c>
    </row>
    <row r="1476" spans="1:15" ht="51" outlineLevel="3" x14ac:dyDescent="0.25">
      <c r="A1476" s="234" t="s">
        <v>821</v>
      </c>
      <c r="B1476" s="37" t="s">
        <v>507</v>
      </c>
      <c r="C1476" s="37" t="s">
        <v>328</v>
      </c>
      <c r="D1476" s="37">
        <v>9900000310</v>
      </c>
      <c r="E1476" s="37">
        <v>129</v>
      </c>
      <c r="F1476" s="79"/>
      <c r="G1476" s="23"/>
      <c r="H1476" s="80"/>
      <c r="I1476" s="23"/>
      <c r="J1476" s="112"/>
      <c r="K1476" s="124">
        <v>15.4</v>
      </c>
      <c r="L1476" s="23">
        <f t="shared" si="264"/>
        <v>15.4</v>
      </c>
      <c r="M1476" s="1"/>
      <c r="O1476" s="305">
        <f t="shared" si="265"/>
        <v>15.4</v>
      </c>
    </row>
    <row r="1477" spans="1:15" ht="25.5" outlineLevel="6" x14ac:dyDescent="0.25">
      <c r="A1477" s="233" t="s">
        <v>508</v>
      </c>
      <c r="B1477" s="36" t="s">
        <v>507</v>
      </c>
      <c r="C1477" s="36" t="s">
        <v>328</v>
      </c>
      <c r="D1477" s="36" t="s">
        <v>509</v>
      </c>
      <c r="E1477" s="36"/>
      <c r="F1477" s="79">
        <v>3718.9</v>
      </c>
      <c r="G1477" s="23">
        <f>G1478+G1479+G1480</f>
        <v>0</v>
      </c>
      <c r="H1477" s="80">
        <f t="shared" si="262"/>
        <v>3718.9</v>
      </c>
      <c r="I1477" s="23">
        <f>I1478+I1479+I1480</f>
        <v>0</v>
      </c>
      <c r="J1477" s="80">
        <f t="shared" si="263"/>
        <v>3718.9</v>
      </c>
      <c r="K1477" s="23">
        <f>K1478+K1479+K1480</f>
        <v>0</v>
      </c>
      <c r="L1477" s="23">
        <f t="shared" si="264"/>
        <v>3718.9</v>
      </c>
      <c r="M1477" s="1"/>
      <c r="N1477" s="1"/>
      <c r="O1477" s="1"/>
    </row>
    <row r="1478" spans="1:15" ht="25.5" outlineLevel="7" x14ac:dyDescent="0.25">
      <c r="A1478" s="234" t="s">
        <v>10</v>
      </c>
      <c r="B1478" s="37" t="s">
        <v>507</v>
      </c>
      <c r="C1478" s="37" t="s">
        <v>328</v>
      </c>
      <c r="D1478" s="37" t="s">
        <v>509</v>
      </c>
      <c r="E1478" s="37" t="s">
        <v>11</v>
      </c>
      <c r="F1478" s="79">
        <v>2832.9</v>
      </c>
      <c r="G1478" s="26"/>
      <c r="H1478" s="80">
        <f t="shared" si="262"/>
        <v>2832.9</v>
      </c>
      <c r="I1478" s="26"/>
      <c r="J1478" s="80">
        <f t="shared" si="263"/>
        <v>2832.9</v>
      </c>
      <c r="K1478" s="26"/>
      <c r="L1478" s="23">
        <f t="shared" si="264"/>
        <v>2832.9</v>
      </c>
      <c r="O1478" s="305">
        <f t="shared" ref="O1478:O1480" si="266">L1478+N1478</f>
        <v>2832.9</v>
      </c>
    </row>
    <row r="1479" spans="1:15" ht="51" outlineLevel="7" x14ac:dyDescent="0.25">
      <c r="A1479" s="234" t="s">
        <v>12</v>
      </c>
      <c r="B1479" s="37" t="s">
        <v>507</v>
      </c>
      <c r="C1479" s="37" t="s">
        <v>328</v>
      </c>
      <c r="D1479" s="37" t="s">
        <v>509</v>
      </c>
      <c r="E1479" s="37" t="s">
        <v>13</v>
      </c>
      <c r="F1479" s="79">
        <v>847</v>
      </c>
      <c r="G1479" s="26"/>
      <c r="H1479" s="80">
        <f t="shared" si="262"/>
        <v>847</v>
      </c>
      <c r="I1479" s="26"/>
      <c r="J1479" s="80">
        <f t="shared" si="263"/>
        <v>847</v>
      </c>
      <c r="K1479" s="26"/>
      <c r="L1479" s="23">
        <f t="shared" si="264"/>
        <v>847</v>
      </c>
      <c r="O1479" s="305">
        <f t="shared" si="266"/>
        <v>847</v>
      </c>
    </row>
    <row r="1480" spans="1:15" outlineLevel="7" x14ac:dyDescent="0.25">
      <c r="A1480" s="216" t="s">
        <v>548</v>
      </c>
      <c r="B1480" s="37" t="s">
        <v>507</v>
      </c>
      <c r="C1480" s="37" t="s">
        <v>328</v>
      </c>
      <c r="D1480" s="37" t="s">
        <v>509</v>
      </c>
      <c r="E1480" s="37" t="s">
        <v>44</v>
      </c>
      <c r="F1480" s="79">
        <v>39</v>
      </c>
      <c r="G1480" s="26"/>
      <c r="H1480" s="80">
        <f t="shared" si="262"/>
        <v>39</v>
      </c>
      <c r="I1480" s="26"/>
      <c r="J1480" s="80">
        <f t="shared" si="263"/>
        <v>39</v>
      </c>
      <c r="K1480" s="26"/>
      <c r="L1480" s="23">
        <f t="shared" si="264"/>
        <v>39</v>
      </c>
      <c r="O1480" s="305">
        <f t="shared" si="266"/>
        <v>39</v>
      </c>
    </row>
    <row r="1481" spans="1:15" ht="51" x14ac:dyDescent="0.25">
      <c r="A1481" s="232" t="s">
        <v>510</v>
      </c>
      <c r="B1481" s="35" t="s">
        <v>511</v>
      </c>
      <c r="C1481" s="35"/>
      <c r="D1481" s="35"/>
      <c r="E1481" s="35"/>
      <c r="F1481" s="12">
        <v>68816.154609999998</v>
      </c>
      <c r="G1481" s="78">
        <f>G1482+G1502</f>
        <v>19020.200000000004</v>
      </c>
      <c r="H1481" s="78">
        <f>F1481+G1481</f>
        <v>87836.354610000009</v>
      </c>
      <c r="I1481" s="78">
        <f>I1482+I1502</f>
        <v>1182.4000000000001</v>
      </c>
      <c r="J1481" s="78">
        <f>H1481+I1481</f>
        <v>89018.754610000004</v>
      </c>
      <c r="K1481" s="78">
        <f>K1482+K1502</f>
        <v>1461.2999999999977</v>
      </c>
      <c r="L1481" s="78">
        <f>J1481+K1481</f>
        <v>90480.054610000007</v>
      </c>
      <c r="M1481" s="1"/>
      <c r="N1481" s="1"/>
      <c r="O1481" s="1"/>
    </row>
    <row r="1482" spans="1:15" outlineLevel="1" x14ac:dyDescent="0.25">
      <c r="A1482" s="233" t="s">
        <v>138</v>
      </c>
      <c r="B1482" s="36" t="s">
        <v>511</v>
      </c>
      <c r="C1482" s="36" t="s">
        <v>139</v>
      </c>
      <c r="D1482" s="36"/>
      <c r="E1482" s="36"/>
      <c r="F1482" s="79">
        <v>7690.8</v>
      </c>
      <c r="G1482" s="23">
        <f>G1483</f>
        <v>797.69999999999993</v>
      </c>
      <c r="H1482" s="80">
        <f t="shared" ref="H1482:H1533" si="267">F1482+G1482</f>
        <v>8488.5</v>
      </c>
      <c r="I1482" s="23">
        <f>I1483</f>
        <v>0</v>
      </c>
      <c r="J1482" s="80">
        <f t="shared" ref="J1482:J1533" si="268">H1482+I1482</f>
        <v>8488.5</v>
      </c>
      <c r="K1482" s="23">
        <f>K1483</f>
        <v>294.8</v>
      </c>
      <c r="L1482" s="23">
        <f t="shared" ref="L1482:L1533" si="269">J1482+K1482</f>
        <v>8783.2999999999993</v>
      </c>
      <c r="M1482" s="1"/>
      <c r="N1482" s="1"/>
      <c r="O1482" s="1"/>
    </row>
    <row r="1483" spans="1:15" outlineLevel="2" x14ac:dyDescent="0.25">
      <c r="A1483" s="233" t="s">
        <v>156</v>
      </c>
      <c r="B1483" s="36" t="s">
        <v>511</v>
      </c>
      <c r="C1483" s="36" t="s">
        <v>157</v>
      </c>
      <c r="D1483" s="36"/>
      <c r="E1483" s="36"/>
      <c r="F1483" s="79">
        <v>7690.8</v>
      </c>
      <c r="G1483" s="23">
        <f>G1484</f>
        <v>797.69999999999993</v>
      </c>
      <c r="H1483" s="80">
        <f t="shared" si="267"/>
        <v>8488.5</v>
      </c>
      <c r="I1483" s="23">
        <f>I1484</f>
        <v>0</v>
      </c>
      <c r="J1483" s="80">
        <f t="shared" si="268"/>
        <v>8488.5</v>
      </c>
      <c r="K1483" s="23">
        <f>K1484</f>
        <v>294.8</v>
      </c>
      <c r="L1483" s="23">
        <f t="shared" si="269"/>
        <v>8783.2999999999993</v>
      </c>
      <c r="M1483" s="1"/>
      <c r="N1483" s="1"/>
      <c r="O1483" s="1"/>
    </row>
    <row r="1484" spans="1:15" ht="25.5" outlineLevel="3" x14ac:dyDescent="0.25">
      <c r="A1484" s="233" t="s">
        <v>77</v>
      </c>
      <c r="B1484" s="36" t="s">
        <v>511</v>
      </c>
      <c r="C1484" s="36" t="s">
        <v>157</v>
      </c>
      <c r="D1484" s="36" t="s">
        <v>78</v>
      </c>
      <c r="E1484" s="36"/>
      <c r="F1484" s="79">
        <v>7690.8</v>
      </c>
      <c r="G1484" s="23">
        <f>G1485+G1497</f>
        <v>797.69999999999993</v>
      </c>
      <c r="H1484" s="80">
        <f t="shared" si="267"/>
        <v>8488.5</v>
      </c>
      <c r="I1484" s="23">
        <f>I1485+I1497</f>
        <v>0</v>
      </c>
      <c r="J1484" s="80">
        <f t="shared" si="268"/>
        <v>8488.5</v>
      </c>
      <c r="K1484" s="23">
        <f>K1485</f>
        <v>294.8</v>
      </c>
      <c r="L1484" s="23">
        <f t="shared" si="269"/>
        <v>8783.2999999999993</v>
      </c>
      <c r="M1484" s="1"/>
      <c r="N1484" s="1"/>
      <c r="O1484" s="1"/>
    </row>
    <row r="1485" spans="1:15" ht="25.5" outlineLevel="4" x14ac:dyDescent="0.25">
      <c r="A1485" s="233" t="s">
        <v>79</v>
      </c>
      <c r="B1485" s="36" t="s">
        <v>511</v>
      </c>
      <c r="C1485" s="36" t="s">
        <v>157</v>
      </c>
      <c r="D1485" s="36" t="s">
        <v>80</v>
      </c>
      <c r="E1485" s="36"/>
      <c r="F1485" s="79">
        <v>7690.8</v>
      </c>
      <c r="G1485" s="23">
        <f>G1486</f>
        <v>0</v>
      </c>
      <c r="H1485" s="80">
        <f t="shared" si="267"/>
        <v>7690.8</v>
      </c>
      <c r="I1485" s="23">
        <f>I1486</f>
        <v>0</v>
      </c>
      <c r="J1485" s="80">
        <f t="shared" si="268"/>
        <v>7690.8</v>
      </c>
      <c r="K1485" s="23">
        <f>K1486</f>
        <v>294.8</v>
      </c>
      <c r="L1485" s="23">
        <f t="shared" si="269"/>
        <v>7985.6</v>
      </c>
      <c r="M1485" s="1"/>
      <c r="N1485" s="1"/>
      <c r="O1485" s="1"/>
    </row>
    <row r="1486" spans="1:15" ht="25.5" outlineLevel="4" x14ac:dyDescent="0.25">
      <c r="A1486" s="217" t="s">
        <v>703</v>
      </c>
      <c r="B1486" s="52" t="s">
        <v>511</v>
      </c>
      <c r="C1486" s="36" t="s">
        <v>157</v>
      </c>
      <c r="D1486" s="52" t="s">
        <v>704</v>
      </c>
      <c r="E1486" s="36"/>
      <c r="F1486" s="79">
        <v>7690.8</v>
      </c>
      <c r="G1486" s="23">
        <f>G1491</f>
        <v>0</v>
      </c>
      <c r="H1486" s="80">
        <f t="shared" si="267"/>
        <v>7690.8</v>
      </c>
      <c r="I1486" s="23">
        <f>I1491</f>
        <v>0</v>
      </c>
      <c r="J1486" s="80">
        <f t="shared" si="268"/>
        <v>7690.8</v>
      </c>
      <c r="K1486" s="23">
        <f>K1491+K1487</f>
        <v>294.8</v>
      </c>
      <c r="L1486" s="23">
        <f t="shared" si="269"/>
        <v>7985.6</v>
      </c>
      <c r="M1486" s="1"/>
      <c r="N1486" s="1"/>
      <c r="O1486" s="1"/>
    </row>
    <row r="1487" spans="1:15" ht="25.5" outlineLevel="4" x14ac:dyDescent="0.25">
      <c r="A1487" s="217" t="s">
        <v>820</v>
      </c>
      <c r="B1487" s="52" t="s">
        <v>511</v>
      </c>
      <c r="C1487" s="36" t="s">
        <v>157</v>
      </c>
      <c r="D1487" s="52" t="s">
        <v>819</v>
      </c>
      <c r="E1487" s="140"/>
      <c r="F1487" s="79"/>
      <c r="G1487" s="23"/>
      <c r="H1487" s="80"/>
      <c r="I1487" s="23"/>
      <c r="J1487" s="80"/>
      <c r="K1487" s="23">
        <f>K1488+K1489+K1490</f>
        <v>265.5</v>
      </c>
      <c r="L1487" s="23">
        <f t="shared" si="269"/>
        <v>265.5</v>
      </c>
      <c r="M1487" s="1"/>
      <c r="N1487" s="1"/>
      <c r="O1487" s="1"/>
    </row>
    <row r="1488" spans="1:15" ht="25.5" outlineLevel="4" x14ac:dyDescent="0.25">
      <c r="A1488" s="218" t="s">
        <v>10</v>
      </c>
      <c r="B1488" s="56" t="s">
        <v>511</v>
      </c>
      <c r="C1488" s="37" t="s">
        <v>157</v>
      </c>
      <c r="D1488" s="56" t="s">
        <v>819</v>
      </c>
      <c r="E1488" s="37">
        <v>121</v>
      </c>
      <c r="F1488" s="79"/>
      <c r="G1488" s="23"/>
      <c r="H1488" s="80"/>
      <c r="I1488" s="23"/>
      <c r="J1488" s="112"/>
      <c r="K1488" s="124">
        <v>127.1</v>
      </c>
      <c r="L1488" s="23">
        <f t="shared" si="269"/>
        <v>127.1</v>
      </c>
      <c r="M1488" s="1"/>
      <c r="O1488" s="305">
        <f t="shared" ref="O1488:O1490" si="270">L1488+N1488</f>
        <v>127.1</v>
      </c>
    </row>
    <row r="1489" spans="1:15" ht="51" outlineLevel="4" x14ac:dyDescent="0.25">
      <c r="A1489" s="234" t="s">
        <v>12</v>
      </c>
      <c r="B1489" s="56" t="s">
        <v>511</v>
      </c>
      <c r="C1489" s="37" t="s">
        <v>157</v>
      </c>
      <c r="D1489" s="56" t="s">
        <v>819</v>
      </c>
      <c r="E1489" s="133">
        <v>129</v>
      </c>
      <c r="F1489" s="79"/>
      <c r="G1489" s="23"/>
      <c r="H1489" s="80"/>
      <c r="I1489" s="23"/>
      <c r="J1489" s="112"/>
      <c r="K1489" s="124">
        <v>38.4</v>
      </c>
      <c r="L1489" s="23">
        <f t="shared" si="269"/>
        <v>38.4</v>
      </c>
      <c r="M1489" s="1"/>
      <c r="O1489" s="305">
        <f t="shared" si="270"/>
        <v>38.4</v>
      </c>
    </row>
    <row r="1490" spans="1:15" outlineLevel="4" x14ac:dyDescent="0.25">
      <c r="A1490" s="216" t="s">
        <v>548</v>
      </c>
      <c r="B1490" s="56" t="s">
        <v>511</v>
      </c>
      <c r="C1490" s="37" t="s">
        <v>157</v>
      </c>
      <c r="D1490" s="56" t="s">
        <v>819</v>
      </c>
      <c r="E1490" s="37">
        <v>244</v>
      </c>
      <c r="F1490" s="79"/>
      <c r="G1490" s="23"/>
      <c r="H1490" s="80"/>
      <c r="I1490" s="23"/>
      <c r="J1490" s="112"/>
      <c r="K1490" s="124">
        <v>100</v>
      </c>
      <c r="L1490" s="23">
        <f t="shared" si="269"/>
        <v>100</v>
      </c>
      <c r="M1490" s="1"/>
      <c r="O1490" s="305">
        <f t="shared" si="270"/>
        <v>100</v>
      </c>
    </row>
    <row r="1491" spans="1:15" outlineLevel="6" x14ac:dyDescent="0.25">
      <c r="A1491" s="233" t="s">
        <v>303</v>
      </c>
      <c r="B1491" s="41" t="s">
        <v>511</v>
      </c>
      <c r="C1491" s="36" t="s">
        <v>157</v>
      </c>
      <c r="D1491" s="36" t="s">
        <v>304</v>
      </c>
      <c r="E1491" s="36"/>
      <c r="F1491" s="79">
        <v>7690.8</v>
      </c>
      <c r="G1491" s="23">
        <f>G1492+G1493+G1494+G1496</f>
        <v>0</v>
      </c>
      <c r="H1491" s="80">
        <f t="shared" si="267"/>
        <v>7690.8</v>
      </c>
      <c r="I1491" s="23">
        <f>I1492+I1493+I1494+I1496</f>
        <v>0</v>
      </c>
      <c r="J1491" s="80">
        <f t="shared" si="268"/>
        <v>7690.8</v>
      </c>
      <c r="K1491" s="23">
        <f>K1492+K1493+K1494+K1496+K1495</f>
        <v>29.299999999999997</v>
      </c>
      <c r="L1491" s="23">
        <f t="shared" si="269"/>
        <v>7720.1</v>
      </c>
      <c r="M1491" s="1"/>
      <c r="N1491" s="1"/>
      <c r="O1491" s="1"/>
    </row>
    <row r="1492" spans="1:15" ht="25.5" outlineLevel="7" x14ac:dyDescent="0.25">
      <c r="A1492" s="234" t="s">
        <v>10</v>
      </c>
      <c r="B1492" s="37" t="s">
        <v>511</v>
      </c>
      <c r="C1492" s="37" t="s">
        <v>157</v>
      </c>
      <c r="D1492" s="37" t="s">
        <v>304</v>
      </c>
      <c r="E1492" s="37" t="s">
        <v>11</v>
      </c>
      <c r="F1492" s="79">
        <v>5807.1</v>
      </c>
      <c r="G1492" s="26"/>
      <c r="H1492" s="80">
        <f t="shared" si="267"/>
        <v>5807.1</v>
      </c>
      <c r="I1492" s="26"/>
      <c r="J1492" s="80">
        <f t="shared" si="268"/>
        <v>5807.1</v>
      </c>
      <c r="K1492" s="26"/>
      <c r="L1492" s="23">
        <f t="shared" si="269"/>
        <v>5807.1</v>
      </c>
      <c r="O1492" s="305">
        <f t="shared" ref="O1492:O1496" si="271">L1492+N1492</f>
        <v>5807.1</v>
      </c>
    </row>
    <row r="1493" spans="1:15" ht="38.25" outlineLevel="7" x14ac:dyDescent="0.25">
      <c r="A1493" s="234" t="s">
        <v>40</v>
      </c>
      <c r="B1493" s="37" t="s">
        <v>511</v>
      </c>
      <c r="C1493" s="37" t="s">
        <v>157</v>
      </c>
      <c r="D1493" s="37" t="s">
        <v>304</v>
      </c>
      <c r="E1493" s="37" t="s">
        <v>41</v>
      </c>
      <c r="F1493" s="79">
        <v>60</v>
      </c>
      <c r="G1493" s="26"/>
      <c r="H1493" s="80">
        <f t="shared" si="267"/>
        <v>60</v>
      </c>
      <c r="I1493" s="26"/>
      <c r="J1493" s="80">
        <f t="shared" si="268"/>
        <v>60</v>
      </c>
      <c r="K1493" s="26"/>
      <c r="L1493" s="23">
        <f t="shared" si="269"/>
        <v>60</v>
      </c>
      <c r="O1493" s="305">
        <f t="shared" si="271"/>
        <v>60</v>
      </c>
    </row>
    <row r="1494" spans="1:15" ht="51" outlineLevel="7" x14ac:dyDescent="0.25">
      <c r="A1494" s="234" t="s">
        <v>12</v>
      </c>
      <c r="B1494" s="37" t="s">
        <v>511</v>
      </c>
      <c r="C1494" s="37" t="s">
        <v>157</v>
      </c>
      <c r="D1494" s="37" t="s">
        <v>304</v>
      </c>
      <c r="E1494" s="37" t="s">
        <v>13</v>
      </c>
      <c r="F1494" s="79">
        <v>1753.7</v>
      </c>
      <c r="G1494" s="26"/>
      <c r="H1494" s="80">
        <f t="shared" si="267"/>
        <v>1753.7</v>
      </c>
      <c r="I1494" s="26"/>
      <c r="J1494" s="80">
        <f t="shared" si="268"/>
        <v>1753.7</v>
      </c>
      <c r="K1494" s="26"/>
      <c r="L1494" s="23">
        <f t="shared" si="269"/>
        <v>1753.7</v>
      </c>
      <c r="O1494" s="305">
        <f t="shared" si="271"/>
        <v>1753.7</v>
      </c>
    </row>
    <row r="1495" spans="1:15" ht="25.5" outlineLevel="7" x14ac:dyDescent="0.25">
      <c r="A1495" s="218" t="s">
        <v>1116</v>
      </c>
      <c r="B1495" s="37" t="s">
        <v>511</v>
      </c>
      <c r="C1495" s="37" t="s">
        <v>157</v>
      </c>
      <c r="D1495" s="37" t="s">
        <v>304</v>
      </c>
      <c r="E1495" s="37">
        <v>242</v>
      </c>
      <c r="F1495" s="79"/>
      <c r="G1495" s="26"/>
      <c r="H1495" s="80"/>
      <c r="I1495" s="26"/>
      <c r="J1495" s="80"/>
      <c r="K1495" s="26">
        <v>22.7</v>
      </c>
      <c r="L1495" s="23">
        <f t="shared" si="269"/>
        <v>22.7</v>
      </c>
      <c r="N1495" s="20">
        <v>22.7</v>
      </c>
      <c r="O1495" s="305">
        <f t="shared" si="271"/>
        <v>45.4</v>
      </c>
    </row>
    <row r="1496" spans="1:15" outlineLevel="7" x14ac:dyDescent="0.25">
      <c r="A1496" s="216" t="s">
        <v>548</v>
      </c>
      <c r="B1496" s="37" t="s">
        <v>511</v>
      </c>
      <c r="C1496" s="37" t="s">
        <v>157</v>
      </c>
      <c r="D1496" s="37" t="s">
        <v>304</v>
      </c>
      <c r="E1496" s="37" t="s">
        <v>44</v>
      </c>
      <c r="F1496" s="79">
        <v>70</v>
      </c>
      <c r="G1496" s="26"/>
      <c r="H1496" s="80">
        <f t="shared" si="267"/>
        <v>70</v>
      </c>
      <c r="I1496" s="26"/>
      <c r="J1496" s="80">
        <f t="shared" si="268"/>
        <v>70</v>
      </c>
      <c r="K1496" s="26">
        <v>6.6</v>
      </c>
      <c r="L1496" s="23">
        <f t="shared" si="269"/>
        <v>76.599999999999994</v>
      </c>
      <c r="N1496" s="20">
        <v>6.6</v>
      </c>
      <c r="O1496" s="305">
        <f t="shared" si="271"/>
        <v>83.199999999999989</v>
      </c>
    </row>
    <row r="1497" spans="1:15" s="24" customFormat="1" ht="25.5" outlineLevel="7" x14ac:dyDescent="0.25">
      <c r="A1497" s="222" t="s">
        <v>580</v>
      </c>
      <c r="B1497" s="36" t="s">
        <v>511</v>
      </c>
      <c r="C1497" s="36" t="s">
        <v>157</v>
      </c>
      <c r="D1497" s="36">
        <v>1130000000</v>
      </c>
      <c r="E1497" s="36"/>
      <c r="F1497" s="79">
        <v>0</v>
      </c>
      <c r="G1497" s="23">
        <f>G1498+G1500</f>
        <v>797.69999999999993</v>
      </c>
      <c r="H1497" s="80">
        <f t="shared" si="267"/>
        <v>797.69999999999993</v>
      </c>
      <c r="I1497" s="23">
        <f>I1498+I1500</f>
        <v>0</v>
      </c>
      <c r="J1497" s="80">
        <f t="shared" si="268"/>
        <v>797.69999999999993</v>
      </c>
      <c r="K1497" s="23">
        <f>K1498+K1500</f>
        <v>0</v>
      </c>
      <c r="L1497" s="23">
        <f t="shared" si="269"/>
        <v>797.69999999999993</v>
      </c>
    </row>
    <row r="1498" spans="1:15" ht="51" outlineLevel="7" x14ac:dyDescent="0.25">
      <c r="A1498" s="222" t="s">
        <v>582</v>
      </c>
      <c r="B1498" s="36" t="s">
        <v>511</v>
      </c>
      <c r="C1498" s="36" t="s">
        <v>157</v>
      </c>
      <c r="D1498" s="36">
        <v>1130105770</v>
      </c>
      <c r="E1498" s="37"/>
      <c r="F1498" s="79">
        <v>0</v>
      </c>
      <c r="G1498" s="23">
        <f>G1499+G1500</f>
        <v>789.8</v>
      </c>
      <c r="H1498" s="80">
        <f t="shared" si="267"/>
        <v>789.8</v>
      </c>
      <c r="I1498" s="23">
        <f>I1499+I1500</f>
        <v>0</v>
      </c>
      <c r="J1498" s="80">
        <f t="shared" si="268"/>
        <v>789.8</v>
      </c>
      <c r="K1498" s="23">
        <f>K1499+K1500</f>
        <v>0</v>
      </c>
      <c r="L1498" s="23">
        <f t="shared" si="269"/>
        <v>789.8</v>
      </c>
      <c r="M1498" s="1"/>
      <c r="N1498" s="1"/>
      <c r="O1498" s="1"/>
    </row>
    <row r="1499" spans="1:15" outlineLevel="7" x14ac:dyDescent="0.25">
      <c r="A1499" s="216" t="s">
        <v>548</v>
      </c>
      <c r="B1499" s="37" t="s">
        <v>511</v>
      </c>
      <c r="C1499" s="37" t="s">
        <v>157</v>
      </c>
      <c r="D1499" s="37">
        <v>1130105770</v>
      </c>
      <c r="E1499" s="37">
        <v>244</v>
      </c>
      <c r="F1499" s="79"/>
      <c r="G1499" s="25">
        <v>781.9</v>
      </c>
      <c r="H1499" s="80">
        <f t="shared" si="267"/>
        <v>781.9</v>
      </c>
      <c r="I1499" s="26"/>
      <c r="J1499" s="80">
        <f t="shared" si="268"/>
        <v>781.9</v>
      </c>
      <c r="K1499" s="26"/>
      <c r="L1499" s="23">
        <f t="shared" si="269"/>
        <v>781.9</v>
      </c>
      <c r="O1499" s="305">
        <f>L1499+N1499</f>
        <v>781.9</v>
      </c>
    </row>
    <row r="1500" spans="1:15" s="24" customFormat="1" ht="51" outlineLevel="7" x14ac:dyDescent="0.25">
      <c r="A1500" s="222" t="s">
        <v>582</v>
      </c>
      <c r="B1500" s="36" t="s">
        <v>511</v>
      </c>
      <c r="C1500" s="36" t="s">
        <v>157</v>
      </c>
      <c r="D1500" s="36" t="s">
        <v>621</v>
      </c>
      <c r="E1500" s="36"/>
      <c r="F1500" s="79">
        <v>0</v>
      </c>
      <c r="G1500" s="23">
        <f>G1501</f>
        <v>7.9</v>
      </c>
      <c r="H1500" s="80">
        <f t="shared" si="267"/>
        <v>7.9</v>
      </c>
      <c r="I1500" s="23">
        <f>I1501</f>
        <v>0</v>
      </c>
      <c r="J1500" s="80">
        <f t="shared" si="268"/>
        <v>7.9</v>
      </c>
      <c r="K1500" s="23">
        <f>K1501</f>
        <v>0</v>
      </c>
      <c r="L1500" s="23">
        <f t="shared" si="269"/>
        <v>7.9</v>
      </c>
    </row>
    <row r="1501" spans="1:15" outlineLevel="7" x14ac:dyDescent="0.25">
      <c r="A1501" s="216" t="s">
        <v>548</v>
      </c>
      <c r="B1501" s="37" t="s">
        <v>511</v>
      </c>
      <c r="C1501" s="37" t="s">
        <v>157</v>
      </c>
      <c r="D1501" s="37" t="s">
        <v>621</v>
      </c>
      <c r="E1501" s="37">
        <v>244</v>
      </c>
      <c r="F1501" s="79"/>
      <c r="G1501" s="82">
        <v>7.9</v>
      </c>
      <c r="H1501" s="80">
        <f t="shared" si="267"/>
        <v>7.9</v>
      </c>
      <c r="I1501" s="26"/>
      <c r="J1501" s="80">
        <f t="shared" si="268"/>
        <v>7.9</v>
      </c>
      <c r="K1501" s="26"/>
      <c r="L1501" s="23">
        <f t="shared" si="269"/>
        <v>7.9</v>
      </c>
      <c r="O1501" s="305">
        <f>L1501+N1501</f>
        <v>7.9</v>
      </c>
    </row>
    <row r="1502" spans="1:15" outlineLevel="1" x14ac:dyDescent="0.25">
      <c r="A1502" s="233" t="s">
        <v>173</v>
      </c>
      <c r="B1502" s="36" t="s">
        <v>511</v>
      </c>
      <c r="C1502" s="36" t="s">
        <v>174</v>
      </c>
      <c r="D1502" s="36"/>
      <c r="E1502" s="36"/>
      <c r="F1502" s="79">
        <v>61125.354610000002</v>
      </c>
      <c r="G1502" s="23">
        <f>G1503+G1527</f>
        <v>18222.500000000004</v>
      </c>
      <c r="H1502" s="80">
        <f t="shared" si="267"/>
        <v>79347.854610000009</v>
      </c>
      <c r="I1502" s="23">
        <f>I1503+I1527</f>
        <v>1182.4000000000001</v>
      </c>
      <c r="J1502" s="80">
        <f t="shared" si="268"/>
        <v>80530.254610000004</v>
      </c>
      <c r="K1502" s="23">
        <f>K1503+K1527</f>
        <v>1166.4999999999977</v>
      </c>
      <c r="L1502" s="23">
        <f t="shared" si="269"/>
        <v>81696.754610000004</v>
      </c>
      <c r="M1502" s="1"/>
      <c r="N1502" s="1"/>
      <c r="O1502" s="1"/>
    </row>
    <row r="1503" spans="1:15" outlineLevel="2" x14ac:dyDescent="0.25">
      <c r="A1503" s="233" t="s">
        <v>512</v>
      </c>
      <c r="B1503" s="36" t="s">
        <v>511</v>
      </c>
      <c r="C1503" s="36" t="s">
        <v>513</v>
      </c>
      <c r="D1503" s="36"/>
      <c r="E1503" s="36"/>
      <c r="F1503" s="79">
        <v>61000</v>
      </c>
      <c r="G1503" s="23">
        <f>G1504</f>
        <v>18218.200000000004</v>
      </c>
      <c r="H1503" s="80">
        <f t="shared" si="267"/>
        <v>79218.200000000012</v>
      </c>
      <c r="I1503" s="23">
        <f>I1504</f>
        <v>1182.4000000000001</v>
      </c>
      <c r="J1503" s="80">
        <f t="shared" si="268"/>
        <v>80400.600000000006</v>
      </c>
      <c r="K1503" s="23">
        <f>K1504</f>
        <v>1166.4999999999977</v>
      </c>
      <c r="L1503" s="23">
        <f t="shared" si="269"/>
        <v>81567.100000000006</v>
      </c>
      <c r="M1503" s="1"/>
      <c r="N1503" s="1"/>
      <c r="O1503" s="1"/>
    </row>
    <row r="1504" spans="1:15" ht="25.5" outlineLevel="3" x14ac:dyDescent="0.25">
      <c r="A1504" s="233" t="s">
        <v>77</v>
      </c>
      <c r="B1504" s="36" t="s">
        <v>511</v>
      </c>
      <c r="C1504" s="36" t="s">
        <v>513</v>
      </c>
      <c r="D1504" s="36" t="s">
        <v>78</v>
      </c>
      <c r="E1504" s="36"/>
      <c r="F1504" s="79">
        <v>61000</v>
      </c>
      <c r="G1504" s="23">
        <f>G1505+G1523+G1509+G1521</f>
        <v>18218.200000000004</v>
      </c>
      <c r="H1504" s="80">
        <f t="shared" si="267"/>
        <v>79218.200000000012</v>
      </c>
      <c r="I1504" s="23">
        <f>I1505+I1523+I1509+I1521</f>
        <v>1182.4000000000001</v>
      </c>
      <c r="J1504" s="80">
        <f t="shared" si="268"/>
        <v>80400.600000000006</v>
      </c>
      <c r="K1504" s="23">
        <f>K1505</f>
        <v>1166.4999999999977</v>
      </c>
      <c r="L1504" s="23">
        <f t="shared" si="269"/>
        <v>81567.100000000006</v>
      </c>
      <c r="M1504" s="1"/>
      <c r="N1504" s="1"/>
      <c r="O1504" s="1"/>
    </row>
    <row r="1505" spans="1:15" ht="25.5" outlineLevel="4" x14ac:dyDescent="0.25">
      <c r="A1505" s="233" t="s">
        <v>79</v>
      </c>
      <c r="B1505" s="36" t="s">
        <v>511</v>
      </c>
      <c r="C1505" s="36" t="s">
        <v>513</v>
      </c>
      <c r="D1505" s="36" t="s">
        <v>80</v>
      </c>
      <c r="E1505" s="36"/>
      <c r="F1505" s="79">
        <v>60900</v>
      </c>
      <c r="G1505" s="23">
        <f>G1506</f>
        <v>18226.100000000002</v>
      </c>
      <c r="H1505" s="80">
        <f t="shared" si="267"/>
        <v>79126.100000000006</v>
      </c>
      <c r="I1505" s="23">
        <f>I1506</f>
        <v>1182.4000000000001</v>
      </c>
      <c r="J1505" s="80">
        <f t="shared" si="268"/>
        <v>80308.5</v>
      </c>
      <c r="K1505" s="23">
        <f>K1506</f>
        <v>1166.4999999999977</v>
      </c>
      <c r="L1505" s="23">
        <f t="shared" si="269"/>
        <v>81475</v>
      </c>
      <c r="M1505" s="1"/>
      <c r="N1505" s="1"/>
      <c r="O1505" s="1"/>
    </row>
    <row r="1506" spans="1:15" ht="25.5" outlineLevel="4" x14ac:dyDescent="0.25">
      <c r="A1506" s="223" t="s">
        <v>573</v>
      </c>
      <c r="B1506" s="38" t="s">
        <v>511</v>
      </c>
      <c r="C1506" s="36" t="s">
        <v>513</v>
      </c>
      <c r="D1506" s="52" t="s">
        <v>576</v>
      </c>
      <c r="E1506" s="36"/>
      <c r="F1506" s="23">
        <v>60900</v>
      </c>
      <c r="G1506" s="23">
        <f>G1507+G1509+G1512+G1516+G1521</f>
        <v>18226.100000000002</v>
      </c>
      <c r="H1506" s="80">
        <f t="shared" si="267"/>
        <v>79126.100000000006</v>
      </c>
      <c r="I1506" s="23">
        <f>I1507+I1509+I1512+I1516+I1521</f>
        <v>1182.4000000000001</v>
      </c>
      <c r="J1506" s="80">
        <f t="shared" si="268"/>
        <v>80308.5</v>
      </c>
      <c r="K1506" s="23">
        <f>K1507+K1509+K1512+K1516+K1521+K1519</f>
        <v>1166.4999999999977</v>
      </c>
      <c r="L1506" s="23">
        <f t="shared" si="269"/>
        <v>81475</v>
      </c>
      <c r="M1506" s="1"/>
      <c r="N1506" s="1"/>
      <c r="O1506" s="1"/>
    </row>
    <row r="1507" spans="1:15" ht="25.5" outlineLevel="4" x14ac:dyDescent="0.25">
      <c r="A1507" s="222" t="s">
        <v>607</v>
      </c>
      <c r="B1507" s="36" t="s">
        <v>511</v>
      </c>
      <c r="C1507" s="36" t="s">
        <v>513</v>
      </c>
      <c r="D1507" s="59" t="s">
        <v>609</v>
      </c>
      <c r="E1507" s="51"/>
      <c r="F1507" s="23">
        <f>F1508</f>
        <v>0</v>
      </c>
      <c r="G1507" s="23">
        <f>G1508</f>
        <v>18234</v>
      </c>
      <c r="H1507" s="80">
        <f t="shared" si="267"/>
        <v>18234</v>
      </c>
      <c r="I1507" s="23">
        <f>I1508</f>
        <v>0</v>
      </c>
      <c r="J1507" s="80">
        <f t="shared" si="268"/>
        <v>18234</v>
      </c>
      <c r="K1507" s="23">
        <f>K1508</f>
        <v>0</v>
      </c>
      <c r="L1507" s="23">
        <f t="shared" si="269"/>
        <v>18234</v>
      </c>
      <c r="M1507" s="1"/>
      <c r="N1507" s="1"/>
      <c r="O1507" s="1"/>
    </row>
    <row r="1508" spans="1:15" ht="25.5" outlineLevel="4" x14ac:dyDescent="0.25">
      <c r="A1508" s="238" t="s">
        <v>608</v>
      </c>
      <c r="B1508" s="37" t="s">
        <v>511</v>
      </c>
      <c r="C1508" s="37" t="s">
        <v>513</v>
      </c>
      <c r="D1508" s="61" t="s">
        <v>609</v>
      </c>
      <c r="E1508" s="76" t="s">
        <v>610</v>
      </c>
      <c r="F1508" s="79"/>
      <c r="G1508" s="25">
        <v>18234</v>
      </c>
      <c r="H1508" s="80">
        <f t="shared" si="267"/>
        <v>18234</v>
      </c>
      <c r="I1508" s="26"/>
      <c r="J1508" s="80">
        <f t="shared" si="268"/>
        <v>18234</v>
      </c>
      <c r="K1508" s="26"/>
      <c r="L1508" s="23">
        <f t="shared" si="269"/>
        <v>18234</v>
      </c>
      <c r="O1508" s="305">
        <f>L1508+N1508</f>
        <v>18234</v>
      </c>
    </row>
    <row r="1509" spans="1:15" ht="25.5" outlineLevel="6" x14ac:dyDescent="0.25">
      <c r="A1509" s="233" t="s">
        <v>289</v>
      </c>
      <c r="B1509" s="36" t="s">
        <v>511</v>
      </c>
      <c r="C1509" s="36" t="s">
        <v>513</v>
      </c>
      <c r="D1509" s="36" t="s">
        <v>514</v>
      </c>
      <c r="E1509" s="36"/>
      <c r="F1509" s="79">
        <v>25900</v>
      </c>
      <c r="G1509" s="23">
        <f>G1510</f>
        <v>-9.8000000000000007</v>
      </c>
      <c r="H1509" s="80">
        <f t="shared" si="267"/>
        <v>25890.2</v>
      </c>
      <c r="I1509" s="23">
        <f>I1510</f>
        <v>0</v>
      </c>
      <c r="J1509" s="80">
        <f t="shared" si="268"/>
        <v>25890.2</v>
      </c>
      <c r="K1509" s="23">
        <f>K1510+K1511</f>
        <v>-11275.800000000001</v>
      </c>
      <c r="L1509" s="23">
        <f t="shared" si="269"/>
        <v>14614.4</v>
      </c>
      <c r="M1509" s="1"/>
      <c r="N1509" s="1"/>
      <c r="O1509" s="1"/>
    </row>
    <row r="1510" spans="1:15" outlineLevel="7" x14ac:dyDescent="0.25">
      <c r="A1510" s="216" t="s">
        <v>548</v>
      </c>
      <c r="B1510" s="37" t="s">
        <v>511</v>
      </c>
      <c r="C1510" s="37" t="s">
        <v>513</v>
      </c>
      <c r="D1510" s="37" t="s">
        <v>514</v>
      </c>
      <c r="E1510" s="37" t="s">
        <v>44</v>
      </c>
      <c r="F1510" s="79">
        <v>25900</v>
      </c>
      <c r="G1510" s="82">
        <v>-9.8000000000000007</v>
      </c>
      <c r="H1510" s="80">
        <f t="shared" si="267"/>
        <v>25890.2</v>
      </c>
      <c r="I1510" s="26"/>
      <c r="J1510" s="80">
        <f t="shared" si="268"/>
        <v>25890.2</v>
      </c>
      <c r="K1510" s="26">
        <v>-14190.2</v>
      </c>
      <c r="L1510" s="23">
        <f t="shared" si="269"/>
        <v>11700</v>
      </c>
      <c r="N1510" s="20">
        <v>-14190.2</v>
      </c>
      <c r="O1510" s="305">
        <f t="shared" ref="O1510:O1511" si="272">L1510+N1510</f>
        <v>-2490.2000000000007</v>
      </c>
    </row>
    <row r="1511" spans="1:15" ht="25.5" customHeight="1" outlineLevel="7" x14ac:dyDescent="0.25">
      <c r="A1511" s="218" t="s">
        <v>575</v>
      </c>
      <c r="B1511" s="37" t="s">
        <v>511</v>
      </c>
      <c r="C1511" s="37" t="s">
        <v>513</v>
      </c>
      <c r="D1511" s="37" t="s">
        <v>514</v>
      </c>
      <c r="E1511" s="37">
        <v>414</v>
      </c>
      <c r="F1511" s="79"/>
      <c r="G1511" s="82"/>
      <c r="H1511" s="80"/>
      <c r="I1511" s="26"/>
      <c r="J1511" s="80"/>
      <c r="K1511" s="26">
        <v>2914.4</v>
      </c>
      <c r="L1511" s="23">
        <f t="shared" si="269"/>
        <v>2914.4</v>
      </c>
      <c r="N1511" s="20">
        <v>2914.4</v>
      </c>
      <c r="O1511" s="305">
        <f t="shared" si="272"/>
        <v>5828.8</v>
      </c>
    </row>
    <row r="1512" spans="1:15" outlineLevel="6" x14ac:dyDescent="0.25">
      <c r="A1512" s="233" t="s">
        <v>177</v>
      </c>
      <c r="B1512" s="36" t="s">
        <v>511</v>
      </c>
      <c r="C1512" s="36" t="s">
        <v>513</v>
      </c>
      <c r="D1512" s="36" t="s">
        <v>178</v>
      </c>
      <c r="E1512" s="36"/>
      <c r="F1512" s="79">
        <v>22000</v>
      </c>
      <c r="G1512" s="23">
        <f>G1513+G1514+G1515</f>
        <v>0</v>
      </c>
      <c r="H1512" s="80">
        <f t="shared" si="267"/>
        <v>22000</v>
      </c>
      <c r="I1512" s="23">
        <f>I1513+I1514+I1515</f>
        <v>1182.4000000000001</v>
      </c>
      <c r="J1512" s="80">
        <f t="shared" si="268"/>
        <v>23182.400000000001</v>
      </c>
      <c r="K1512" s="23">
        <f>K1513+K1514+K1515</f>
        <v>16002.199999999999</v>
      </c>
      <c r="L1512" s="23">
        <f t="shared" si="269"/>
        <v>39184.6</v>
      </c>
      <c r="M1512" s="1"/>
      <c r="N1512" s="1"/>
      <c r="O1512" s="1"/>
    </row>
    <row r="1513" spans="1:15" outlineLevel="7" x14ac:dyDescent="0.25">
      <c r="A1513" s="216" t="s">
        <v>548</v>
      </c>
      <c r="B1513" s="37" t="s">
        <v>511</v>
      </c>
      <c r="C1513" s="37" t="s">
        <v>513</v>
      </c>
      <c r="D1513" s="37" t="s">
        <v>178</v>
      </c>
      <c r="E1513" s="37" t="s">
        <v>44</v>
      </c>
      <c r="F1513" s="79">
        <v>13500</v>
      </c>
      <c r="G1513" s="26"/>
      <c r="H1513" s="80">
        <f t="shared" si="267"/>
        <v>13500</v>
      </c>
      <c r="I1513" s="26"/>
      <c r="J1513" s="80">
        <f t="shared" si="268"/>
        <v>13500</v>
      </c>
      <c r="K1513" s="26">
        <v>-639.20000000000005</v>
      </c>
      <c r="L1513" s="23">
        <f t="shared" si="269"/>
        <v>12860.8</v>
      </c>
      <c r="N1513" s="20">
        <v>-639.20000000000005</v>
      </c>
      <c r="O1513" s="305">
        <f t="shared" ref="O1513:O1515" si="273">L1513+N1513</f>
        <v>12221.599999999999</v>
      </c>
    </row>
    <row r="1514" spans="1:15" outlineLevel="7" x14ac:dyDescent="0.25">
      <c r="A1514" s="234" t="s">
        <v>45</v>
      </c>
      <c r="B1514" s="37" t="s">
        <v>511</v>
      </c>
      <c r="C1514" s="37" t="s">
        <v>513</v>
      </c>
      <c r="D1514" s="37" t="s">
        <v>178</v>
      </c>
      <c r="E1514" s="37" t="s">
        <v>46</v>
      </c>
      <c r="F1514" s="79">
        <v>2500</v>
      </c>
      <c r="G1514" s="26"/>
      <c r="H1514" s="80">
        <f t="shared" si="267"/>
        <v>2500</v>
      </c>
      <c r="I1514" s="111">
        <v>-125.6</v>
      </c>
      <c r="J1514" s="80">
        <f t="shared" si="268"/>
        <v>2374.4</v>
      </c>
      <c r="K1514" s="26">
        <v>-2374.4</v>
      </c>
      <c r="L1514" s="23">
        <f t="shared" si="269"/>
        <v>0</v>
      </c>
      <c r="N1514" s="20">
        <v>-2374.4</v>
      </c>
      <c r="O1514" s="305">
        <f t="shared" si="273"/>
        <v>-2374.4</v>
      </c>
    </row>
    <row r="1515" spans="1:15" ht="51" outlineLevel="7" x14ac:dyDescent="0.25">
      <c r="A1515" s="234" t="s">
        <v>47</v>
      </c>
      <c r="B1515" s="37" t="s">
        <v>511</v>
      </c>
      <c r="C1515" s="37" t="s">
        <v>513</v>
      </c>
      <c r="D1515" s="37" t="s">
        <v>178</v>
      </c>
      <c r="E1515" s="37" t="s">
        <v>48</v>
      </c>
      <c r="F1515" s="79">
        <v>6000</v>
      </c>
      <c r="G1515" s="26"/>
      <c r="H1515" s="80">
        <f t="shared" si="267"/>
        <v>6000</v>
      </c>
      <c r="I1515" s="83">
        <v>1308</v>
      </c>
      <c r="J1515" s="80">
        <f t="shared" si="268"/>
        <v>7308</v>
      </c>
      <c r="K1515" s="26">
        <v>19015.8</v>
      </c>
      <c r="L1515" s="23">
        <f t="shared" si="269"/>
        <v>26323.8</v>
      </c>
      <c r="N1515" s="20">
        <v>19015.8</v>
      </c>
      <c r="O1515" s="305">
        <f t="shared" si="273"/>
        <v>45339.6</v>
      </c>
    </row>
    <row r="1516" spans="1:15" ht="38.25" outlineLevel="6" x14ac:dyDescent="0.25">
      <c r="A1516" s="233" t="s">
        <v>362</v>
      </c>
      <c r="B1516" s="36" t="s">
        <v>511</v>
      </c>
      <c r="C1516" s="36" t="s">
        <v>513</v>
      </c>
      <c r="D1516" s="36" t="s">
        <v>515</v>
      </c>
      <c r="E1516" s="36"/>
      <c r="F1516" s="79">
        <v>13000</v>
      </c>
      <c r="G1516" s="23">
        <f>G1518</f>
        <v>0</v>
      </c>
      <c r="H1516" s="80">
        <f t="shared" si="267"/>
        <v>13000</v>
      </c>
      <c r="I1516" s="23">
        <f>I1518</f>
        <v>0</v>
      </c>
      <c r="J1516" s="80">
        <f t="shared" si="268"/>
        <v>13000</v>
      </c>
      <c r="K1516" s="23">
        <f>K1518+K1517</f>
        <v>-4529.8</v>
      </c>
      <c r="L1516" s="23">
        <f t="shared" si="269"/>
        <v>8470.2000000000007</v>
      </c>
      <c r="M1516" s="1"/>
      <c r="N1516" s="1"/>
      <c r="O1516" s="1"/>
    </row>
    <row r="1517" spans="1:15" ht="25.5" outlineLevel="6" x14ac:dyDescent="0.25">
      <c r="A1517" s="238" t="s">
        <v>608</v>
      </c>
      <c r="B1517" s="37" t="s">
        <v>511</v>
      </c>
      <c r="C1517" s="37" t="s">
        <v>513</v>
      </c>
      <c r="D1517" s="37" t="s">
        <v>515</v>
      </c>
      <c r="E1517" s="37">
        <v>243</v>
      </c>
      <c r="F1517" s="79"/>
      <c r="G1517" s="23"/>
      <c r="H1517" s="80"/>
      <c r="I1517" s="23"/>
      <c r="J1517" s="80"/>
      <c r="K1517" s="26">
        <v>2470.1999999999998</v>
      </c>
      <c r="L1517" s="23">
        <f t="shared" si="269"/>
        <v>2470.1999999999998</v>
      </c>
      <c r="M1517" s="1"/>
      <c r="N1517" s="1">
        <v>2470.1999999999998</v>
      </c>
      <c r="O1517" s="305">
        <f t="shared" ref="O1517:O1518" si="274">L1517+N1517</f>
        <v>4940.3999999999996</v>
      </c>
    </row>
    <row r="1518" spans="1:15" outlineLevel="7" x14ac:dyDescent="0.25">
      <c r="A1518" s="216" t="s">
        <v>548</v>
      </c>
      <c r="B1518" s="37" t="s">
        <v>511</v>
      </c>
      <c r="C1518" s="37" t="s">
        <v>513</v>
      </c>
      <c r="D1518" s="37" t="s">
        <v>515</v>
      </c>
      <c r="E1518" s="37" t="s">
        <v>44</v>
      </c>
      <c r="F1518" s="79">
        <v>13000</v>
      </c>
      <c r="G1518" s="26"/>
      <c r="H1518" s="80">
        <f t="shared" si="267"/>
        <v>13000</v>
      </c>
      <c r="I1518" s="26"/>
      <c r="J1518" s="80">
        <f t="shared" si="268"/>
        <v>13000</v>
      </c>
      <c r="K1518" s="26">
        <v>-7000</v>
      </c>
      <c r="L1518" s="23">
        <f t="shared" si="269"/>
        <v>6000</v>
      </c>
      <c r="N1518" s="20">
        <v>-7000</v>
      </c>
      <c r="O1518" s="305">
        <f t="shared" si="274"/>
        <v>-1000</v>
      </c>
    </row>
    <row r="1519" spans="1:15" outlineLevel="7" x14ac:dyDescent="0.25">
      <c r="A1519" s="222" t="s">
        <v>1157</v>
      </c>
      <c r="B1519" s="36" t="s">
        <v>511</v>
      </c>
      <c r="C1519" s="36" t="s">
        <v>513</v>
      </c>
      <c r="D1519" s="36">
        <v>1110262434</v>
      </c>
      <c r="E1519" s="37"/>
      <c r="F1519" s="89"/>
      <c r="G1519" s="26"/>
      <c r="H1519" s="80"/>
      <c r="I1519" s="26"/>
      <c r="J1519" s="80"/>
      <c r="K1519" s="23">
        <f>K1520</f>
        <v>960</v>
      </c>
      <c r="L1519" s="23">
        <f t="shared" si="269"/>
        <v>960</v>
      </c>
      <c r="O1519" s="20"/>
    </row>
    <row r="1520" spans="1:15" outlineLevel="7" x14ac:dyDescent="0.25">
      <c r="A1520" s="216" t="s">
        <v>548</v>
      </c>
      <c r="B1520" s="37" t="s">
        <v>511</v>
      </c>
      <c r="C1520" s="37" t="s">
        <v>513</v>
      </c>
      <c r="D1520" s="37">
        <v>1110262434</v>
      </c>
      <c r="E1520" s="37" t="s">
        <v>44</v>
      </c>
      <c r="F1520" s="89"/>
      <c r="G1520" s="26"/>
      <c r="H1520" s="80"/>
      <c r="I1520" s="26"/>
      <c r="J1520" s="80"/>
      <c r="K1520" s="26">
        <v>960</v>
      </c>
      <c r="L1520" s="23">
        <f t="shared" si="269"/>
        <v>960</v>
      </c>
      <c r="N1520" s="20">
        <v>960</v>
      </c>
      <c r="O1520" s="305">
        <f>L1520+N1520</f>
        <v>1920</v>
      </c>
    </row>
    <row r="1521" spans="1:15" ht="25.5" outlineLevel="7" x14ac:dyDescent="0.25">
      <c r="A1521" s="236" t="s">
        <v>607</v>
      </c>
      <c r="B1521" s="36" t="s">
        <v>511</v>
      </c>
      <c r="C1521" s="36" t="s">
        <v>513</v>
      </c>
      <c r="D1521" s="36" t="s">
        <v>622</v>
      </c>
      <c r="E1521" s="36"/>
      <c r="F1521" s="23">
        <f>F1522</f>
        <v>0</v>
      </c>
      <c r="G1521" s="23">
        <f>G1522</f>
        <v>1.9</v>
      </c>
      <c r="H1521" s="80">
        <f t="shared" si="267"/>
        <v>1.9</v>
      </c>
      <c r="I1521" s="23">
        <f>I1522</f>
        <v>0</v>
      </c>
      <c r="J1521" s="80">
        <f t="shared" si="268"/>
        <v>1.9</v>
      </c>
      <c r="K1521" s="23">
        <f>K1522</f>
        <v>9.9</v>
      </c>
      <c r="L1521" s="23">
        <f t="shared" si="269"/>
        <v>11.8</v>
      </c>
      <c r="M1521" s="1"/>
      <c r="N1521" s="1"/>
      <c r="O1521" s="1"/>
    </row>
    <row r="1522" spans="1:15" ht="25.5" outlineLevel="7" x14ac:dyDescent="0.25">
      <c r="A1522" s="238" t="s">
        <v>608</v>
      </c>
      <c r="B1522" s="37" t="s">
        <v>511</v>
      </c>
      <c r="C1522" s="37" t="s">
        <v>513</v>
      </c>
      <c r="D1522" s="37" t="s">
        <v>622</v>
      </c>
      <c r="E1522" s="37">
        <v>243</v>
      </c>
      <c r="F1522" s="79"/>
      <c r="G1522" s="82">
        <v>1.9</v>
      </c>
      <c r="H1522" s="80">
        <f t="shared" si="267"/>
        <v>1.9</v>
      </c>
      <c r="I1522" s="26"/>
      <c r="J1522" s="80">
        <f t="shared" si="268"/>
        <v>1.9</v>
      </c>
      <c r="K1522" s="26">
        <v>9.9</v>
      </c>
      <c r="L1522" s="23">
        <f t="shared" si="269"/>
        <v>11.8</v>
      </c>
      <c r="N1522" s="20">
        <v>9.9</v>
      </c>
      <c r="O1522" s="305">
        <f>L1522+N1522</f>
        <v>21.700000000000003</v>
      </c>
    </row>
    <row r="1523" spans="1:15" ht="25.5" outlineLevel="4" x14ac:dyDescent="0.25">
      <c r="A1523" s="233" t="s">
        <v>516</v>
      </c>
      <c r="B1523" s="36" t="s">
        <v>511</v>
      </c>
      <c r="C1523" s="36" t="s">
        <v>513</v>
      </c>
      <c r="D1523" s="36" t="s">
        <v>517</v>
      </c>
      <c r="E1523" s="36"/>
      <c r="F1523" s="79">
        <v>100</v>
      </c>
      <c r="G1523" s="23">
        <f>G1524</f>
        <v>0</v>
      </c>
      <c r="H1523" s="80">
        <f t="shared" si="267"/>
        <v>100</v>
      </c>
      <c r="I1523" s="23">
        <f>I1524</f>
        <v>0</v>
      </c>
      <c r="J1523" s="80">
        <f t="shared" si="268"/>
        <v>100</v>
      </c>
      <c r="K1523" s="23">
        <f>K1524</f>
        <v>0</v>
      </c>
      <c r="L1523" s="23">
        <f t="shared" si="269"/>
        <v>100</v>
      </c>
      <c r="M1523" s="1"/>
      <c r="N1523" s="1"/>
      <c r="O1523" s="1"/>
    </row>
    <row r="1524" spans="1:15" outlineLevel="4" x14ac:dyDescent="0.25">
      <c r="A1524" s="222" t="s">
        <v>581</v>
      </c>
      <c r="B1524" s="36" t="s">
        <v>511</v>
      </c>
      <c r="C1524" s="36" t="s">
        <v>513</v>
      </c>
      <c r="D1524" s="52" t="s">
        <v>583</v>
      </c>
      <c r="E1524" s="36"/>
      <c r="F1524" s="79">
        <v>100</v>
      </c>
      <c r="G1524" s="23">
        <f>G1525</f>
        <v>0</v>
      </c>
      <c r="H1524" s="80">
        <f t="shared" si="267"/>
        <v>100</v>
      </c>
      <c r="I1524" s="23">
        <f>I1525</f>
        <v>0</v>
      </c>
      <c r="J1524" s="80">
        <f t="shared" si="268"/>
        <v>100</v>
      </c>
      <c r="K1524" s="23">
        <f>K1525</f>
        <v>0</v>
      </c>
      <c r="L1524" s="23">
        <f t="shared" si="269"/>
        <v>100</v>
      </c>
      <c r="M1524" s="1"/>
      <c r="N1524" s="1"/>
      <c r="O1524" s="1"/>
    </row>
    <row r="1525" spans="1:15" ht="38.25" outlineLevel="6" x14ac:dyDescent="0.25">
      <c r="A1525" s="233" t="s">
        <v>518</v>
      </c>
      <c r="B1525" s="36" t="s">
        <v>511</v>
      </c>
      <c r="C1525" s="36" t="s">
        <v>513</v>
      </c>
      <c r="D1525" s="36" t="s">
        <v>519</v>
      </c>
      <c r="E1525" s="36"/>
      <c r="F1525" s="79">
        <v>100</v>
      </c>
      <c r="G1525" s="23">
        <f>G1526</f>
        <v>0</v>
      </c>
      <c r="H1525" s="80">
        <f t="shared" si="267"/>
        <v>100</v>
      </c>
      <c r="I1525" s="23">
        <f>I1526</f>
        <v>0</v>
      </c>
      <c r="J1525" s="80">
        <f t="shared" si="268"/>
        <v>100</v>
      </c>
      <c r="K1525" s="23">
        <f>K1526</f>
        <v>0</v>
      </c>
      <c r="L1525" s="23">
        <f t="shared" si="269"/>
        <v>100</v>
      </c>
      <c r="M1525" s="1"/>
      <c r="N1525" s="1"/>
      <c r="O1525" s="1"/>
    </row>
    <row r="1526" spans="1:15" outlineLevel="7" x14ac:dyDescent="0.25">
      <c r="A1526" s="216" t="s">
        <v>548</v>
      </c>
      <c r="B1526" s="37" t="s">
        <v>511</v>
      </c>
      <c r="C1526" s="37" t="s">
        <v>513</v>
      </c>
      <c r="D1526" s="37" t="s">
        <v>519</v>
      </c>
      <c r="E1526" s="37" t="s">
        <v>44</v>
      </c>
      <c r="F1526" s="79">
        <v>100</v>
      </c>
      <c r="G1526" s="26"/>
      <c r="H1526" s="80">
        <f t="shared" si="267"/>
        <v>100</v>
      </c>
      <c r="I1526" s="26"/>
      <c r="J1526" s="80">
        <f t="shared" si="268"/>
        <v>100</v>
      </c>
      <c r="K1526" s="26"/>
      <c r="L1526" s="23">
        <f t="shared" si="269"/>
        <v>100</v>
      </c>
      <c r="O1526" s="305">
        <f>L1526+N1526</f>
        <v>100</v>
      </c>
    </row>
    <row r="1527" spans="1:15" ht="25.5" outlineLevel="2" x14ac:dyDescent="0.25">
      <c r="A1527" s="233" t="s">
        <v>214</v>
      </c>
      <c r="B1527" s="36" t="s">
        <v>511</v>
      </c>
      <c r="C1527" s="36" t="s">
        <v>215</v>
      </c>
      <c r="D1527" s="36"/>
      <c r="E1527" s="36"/>
      <c r="F1527" s="79">
        <v>125.35460999999999</v>
      </c>
      <c r="G1527" s="23">
        <f>G1528</f>
        <v>4.3</v>
      </c>
      <c r="H1527" s="80">
        <f t="shared" si="267"/>
        <v>129.65460999999999</v>
      </c>
      <c r="I1527" s="23">
        <f>I1528</f>
        <v>0</v>
      </c>
      <c r="J1527" s="80">
        <f t="shared" si="268"/>
        <v>129.65460999999999</v>
      </c>
      <c r="K1527" s="23">
        <f>K1528</f>
        <v>0</v>
      </c>
      <c r="L1527" s="23">
        <f t="shared" si="269"/>
        <v>129.65460999999999</v>
      </c>
      <c r="M1527" s="1"/>
      <c r="N1527" s="1"/>
      <c r="O1527" s="1"/>
    </row>
    <row r="1528" spans="1:15" ht="25.5" outlineLevel="3" x14ac:dyDescent="0.25">
      <c r="A1528" s="233" t="s">
        <v>77</v>
      </c>
      <c r="B1528" s="36" t="s">
        <v>511</v>
      </c>
      <c r="C1528" s="36" t="s">
        <v>215</v>
      </c>
      <c r="D1528" s="36" t="s">
        <v>78</v>
      </c>
      <c r="E1528" s="36"/>
      <c r="F1528" s="79">
        <v>125.35460999999999</v>
      </c>
      <c r="G1528" s="23">
        <f>G1529</f>
        <v>4.3</v>
      </c>
      <c r="H1528" s="80">
        <f t="shared" si="267"/>
        <v>129.65460999999999</v>
      </c>
      <c r="I1528" s="23">
        <f>I1529</f>
        <v>0</v>
      </c>
      <c r="J1528" s="80">
        <f t="shared" si="268"/>
        <v>129.65460999999999</v>
      </c>
      <c r="K1528" s="23">
        <f>K1529</f>
        <v>0</v>
      </c>
      <c r="L1528" s="23">
        <f t="shared" si="269"/>
        <v>129.65460999999999</v>
      </c>
      <c r="M1528" s="1"/>
      <c r="N1528" s="1"/>
      <c r="O1528" s="1"/>
    </row>
    <row r="1529" spans="1:15" ht="25.5" outlineLevel="4" x14ac:dyDescent="0.25">
      <c r="A1529" s="233" t="s">
        <v>79</v>
      </c>
      <c r="B1529" s="36" t="s">
        <v>511</v>
      </c>
      <c r="C1529" s="36" t="s">
        <v>215</v>
      </c>
      <c r="D1529" s="36" t="s">
        <v>80</v>
      </c>
      <c r="E1529" s="36"/>
      <c r="F1529" s="79">
        <v>125.35460999999999</v>
      </c>
      <c r="G1529" s="23">
        <f>G1530</f>
        <v>4.3</v>
      </c>
      <c r="H1529" s="80">
        <f t="shared" si="267"/>
        <v>129.65460999999999</v>
      </c>
      <c r="I1529" s="23">
        <f>I1530</f>
        <v>0</v>
      </c>
      <c r="J1529" s="80">
        <f t="shared" si="268"/>
        <v>129.65460999999999</v>
      </c>
      <c r="K1529" s="23">
        <f>K1530</f>
        <v>0</v>
      </c>
      <c r="L1529" s="23">
        <f t="shared" si="269"/>
        <v>129.65460999999999</v>
      </c>
      <c r="M1529" s="1"/>
      <c r="N1529" s="1"/>
      <c r="O1529" s="1"/>
    </row>
    <row r="1530" spans="1:15" ht="76.5" outlineLevel="6" x14ac:dyDescent="0.25">
      <c r="A1530" s="233" t="s">
        <v>520</v>
      </c>
      <c r="B1530" s="36" t="s">
        <v>511</v>
      </c>
      <c r="C1530" s="36" t="s">
        <v>215</v>
      </c>
      <c r="D1530" s="36" t="s">
        <v>521</v>
      </c>
      <c r="E1530" s="36"/>
      <c r="F1530" s="79">
        <v>125.35460999999999</v>
      </c>
      <c r="G1530" s="23">
        <f>G1531+G1532+G1533</f>
        <v>4.3</v>
      </c>
      <c r="H1530" s="80">
        <f t="shared" si="267"/>
        <v>129.65460999999999</v>
      </c>
      <c r="I1530" s="23">
        <f>I1531+I1532+I1533</f>
        <v>0</v>
      </c>
      <c r="J1530" s="80">
        <f t="shared" si="268"/>
        <v>129.65460999999999</v>
      </c>
      <c r="K1530" s="23">
        <f>K1531+K1532+K1533</f>
        <v>0</v>
      </c>
      <c r="L1530" s="23">
        <f t="shared" si="269"/>
        <v>129.65460999999999</v>
      </c>
      <c r="M1530" s="1"/>
      <c r="N1530" s="1"/>
      <c r="O1530" s="1"/>
    </row>
    <row r="1531" spans="1:15" ht="25.5" outlineLevel="7" x14ac:dyDescent="0.25">
      <c r="A1531" s="234" t="s">
        <v>10</v>
      </c>
      <c r="B1531" s="37" t="s">
        <v>511</v>
      </c>
      <c r="C1531" s="37" t="s">
        <v>215</v>
      </c>
      <c r="D1531" s="37" t="s">
        <v>521</v>
      </c>
      <c r="E1531" s="37" t="s">
        <v>11</v>
      </c>
      <c r="F1531" s="79">
        <v>86.590119999999999</v>
      </c>
      <c r="G1531" s="25">
        <v>3.3</v>
      </c>
      <c r="H1531" s="80">
        <f t="shared" si="267"/>
        <v>89.890119999999996</v>
      </c>
      <c r="I1531" s="26"/>
      <c r="J1531" s="80">
        <f t="shared" si="268"/>
        <v>89.890119999999996</v>
      </c>
      <c r="K1531" s="26"/>
      <c r="L1531" s="23">
        <f t="shared" si="269"/>
        <v>89.890119999999996</v>
      </c>
      <c r="O1531" s="305">
        <f t="shared" ref="O1531:O1533" si="275">L1531+N1531</f>
        <v>89.890119999999996</v>
      </c>
    </row>
    <row r="1532" spans="1:15" ht="51" outlineLevel="7" x14ac:dyDescent="0.25">
      <c r="A1532" s="234" t="s">
        <v>12</v>
      </c>
      <c r="B1532" s="37" t="s">
        <v>511</v>
      </c>
      <c r="C1532" s="37" t="s">
        <v>215</v>
      </c>
      <c r="D1532" s="37" t="s">
        <v>521</v>
      </c>
      <c r="E1532" s="37" t="s">
        <v>13</v>
      </c>
      <c r="F1532" s="79">
        <v>37.464489999999998</v>
      </c>
      <c r="G1532" s="25">
        <v>1</v>
      </c>
      <c r="H1532" s="80">
        <f t="shared" si="267"/>
        <v>38.464489999999998</v>
      </c>
      <c r="I1532" s="26"/>
      <c r="J1532" s="80">
        <f t="shared" si="268"/>
        <v>38.464489999999998</v>
      </c>
      <c r="K1532" s="26"/>
      <c r="L1532" s="23">
        <f t="shared" si="269"/>
        <v>38.464489999999998</v>
      </c>
      <c r="O1532" s="305">
        <f t="shared" si="275"/>
        <v>38.464489999999998</v>
      </c>
    </row>
    <row r="1533" spans="1:15" outlineLevel="7" x14ac:dyDescent="0.25">
      <c r="A1533" s="216" t="s">
        <v>548</v>
      </c>
      <c r="B1533" s="42" t="s">
        <v>511</v>
      </c>
      <c r="C1533" s="42" t="s">
        <v>215</v>
      </c>
      <c r="D1533" s="42" t="s">
        <v>521</v>
      </c>
      <c r="E1533" s="42" t="s">
        <v>44</v>
      </c>
      <c r="F1533" s="84">
        <v>1.3</v>
      </c>
      <c r="G1533" s="26"/>
      <c r="H1533" s="80">
        <f t="shared" si="267"/>
        <v>1.3</v>
      </c>
      <c r="I1533" s="26"/>
      <c r="J1533" s="80">
        <f t="shared" si="268"/>
        <v>1.3</v>
      </c>
      <c r="K1533" s="26"/>
      <c r="L1533" s="23">
        <f t="shared" si="269"/>
        <v>1.3</v>
      </c>
      <c r="O1533" s="305">
        <f t="shared" si="275"/>
        <v>1.3</v>
      </c>
    </row>
    <row r="1534" spans="1:15" s="11" customFormat="1" x14ac:dyDescent="0.25">
      <c r="A1534" s="276"/>
      <c r="B1534" s="131"/>
      <c r="C1534" s="131"/>
      <c r="D1534" s="190"/>
      <c r="E1534" s="132" t="s">
        <v>540</v>
      </c>
      <c r="F1534" s="10">
        <v>3727061.3269699998</v>
      </c>
      <c r="G1534" s="13">
        <f>G14+G22+G775+G922+G955+G1231+G1274+G1470+G1481</f>
        <v>863620.3</v>
      </c>
      <c r="H1534" s="13">
        <f>F1534+G1534</f>
        <v>4590681.6269699996</v>
      </c>
      <c r="I1534" s="13">
        <f>I14+I22+I775+I922+I955+I1231+I1274+I1470+I1481</f>
        <v>220900.07720999999</v>
      </c>
      <c r="J1534" s="13">
        <f>H1534+I1534</f>
        <v>4811581.7041799994</v>
      </c>
      <c r="K1534" s="13">
        <f>K14+K22+K775+K922+K955+K1231+K1274+K1470+K1481</f>
        <v>311868.05999999994</v>
      </c>
      <c r="L1534" s="13">
        <f>J1534+K1534</f>
        <v>5123449.764179999</v>
      </c>
      <c r="N1534" s="173">
        <f>SUBTOTAL(9,N19:N1533)</f>
        <v>3.0377478310583683E-11</v>
      </c>
      <c r="O1534" s="305">
        <f>SUBTOTAL(9,O19:O1533)</f>
        <v>5123449.764179999</v>
      </c>
    </row>
    <row r="1535" spans="1:15" x14ac:dyDescent="0.25">
      <c r="A1535" s="57"/>
      <c r="B1535" s="57"/>
      <c r="C1535" s="57"/>
      <c r="D1535" s="186"/>
      <c r="E1535" s="2"/>
      <c r="F1535" s="2"/>
      <c r="H1535" s="16">
        <f>H14+H22+H775+H922+H955+H1231+H1274+H1470+H1481</f>
        <v>4590681.6269700006</v>
      </c>
      <c r="I1535" s="16">
        <f>I14+I22+I775+I922+I955+I1231+I1274+I1470+I1481</f>
        <v>220900.07720999999</v>
      </c>
      <c r="J1535" s="16">
        <f>J14+J22+J775+J922+J955+J1231+J1274+J1470+J1481</f>
        <v>4811581.7041800003</v>
      </c>
      <c r="K1535" s="309">
        <f>K14+K22+K775+K922+K955+K1231+K1274+K1470+K1481</f>
        <v>311868.05999999994</v>
      </c>
      <c r="L1535" s="310">
        <f>L14+L22+L775+L922+L955+L1231+L1274+L1470+L1481</f>
        <v>5123449.7641800009</v>
      </c>
      <c r="M1535" s="1"/>
      <c r="N1535" s="1"/>
      <c r="O1535" s="20"/>
    </row>
    <row r="1536" spans="1:15" hidden="1" x14ac:dyDescent="0.25">
      <c r="A1536" s="277"/>
      <c r="B1536" s="137"/>
      <c r="C1536" s="137"/>
      <c r="D1536" s="191"/>
      <c r="E1536" s="137"/>
      <c r="F1536" s="137"/>
      <c r="J1536" s="1"/>
      <c r="K1536" s="1"/>
      <c r="L1536" s="159"/>
      <c r="N1536" s="1"/>
      <c r="O1536" s="306"/>
    </row>
    <row r="1537" spans="5:15" hidden="1" x14ac:dyDescent="0.25">
      <c r="H1537" s="20"/>
      <c r="J1537" s="1"/>
      <c r="K1537" s="1"/>
      <c r="L1537" s="159"/>
      <c r="N1537" s="1"/>
      <c r="O1537" s="306"/>
    </row>
    <row r="1538" spans="5:15" hidden="1" x14ac:dyDescent="0.25">
      <c r="E1538" s="28" t="s">
        <v>634</v>
      </c>
      <c r="G1538" s="19">
        <f>G1539+G1540+G1542</f>
        <v>-8.0035422733715222E-12</v>
      </c>
      <c r="I1538" s="20">
        <f>I1539+I1540+I1542</f>
        <v>100</v>
      </c>
      <c r="J1538" s="1"/>
      <c r="K1538" s="284">
        <f>K1539+K1540+K1541+K1542+K1543+K1544</f>
        <v>311868.06</v>
      </c>
      <c r="L1538" s="159"/>
    </row>
    <row r="1539" spans="5:15" hidden="1" x14ac:dyDescent="0.25">
      <c r="E1539" s="28" t="s">
        <v>635</v>
      </c>
      <c r="I1539" s="20">
        <f>I847+I849+I859+I919+I1294+I1291</f>
        <v>100</v>
      </c>
      <c r="J1539" s="1"/>
      <c r="K1539" s="169">
        <f>K27+K28+K52+K53+K54+K102++K103+K112+K113+K119+K120+K121+K168+K171+K173+K182+K183+K199+K237+K249+K518+K532+K537+K540+K542+K544+K752+K768+K799+K808+K809+K826+K827+K847+K849+K857+K859+K870+K878+K900+K919+K928+K929+K939+K940+K974+K996+K999+K1022+K1051+K1065+K1066+K1068+K1070+K1072+K1114+K1156+K1157+K1170+K1228+K1237+K1238+K1247+K1248+K1253+K1254+K1263+K1264+K1265+K1266+K1304+K1363+K1380+K1387+K1388+K1429+K1430+K1475+K1476+K1488+K1489+K1490+K1422</f>
        <v>251045.66</v>
      </c>
      <c r="L1539" s="159"/>
    </row>
    <row r="1540" spans="5:15" hidden="1" x14ac:dyDescent="0.25">
      <c r="E1540" s="28" t="s">
        <v>636</v>
      </c>
      <c r="G1540" s="19">
        <f>G131+G239+G793+G795+G842+G851+G861+G879+G902+G971+G1049+G1061+G1121+G1148+G1221+G1250+G1273+G1295+G1309+G1323+G1341+G1344+G1347+G1359+G1501+G1510+G1522+G666+G668+G242</f>
        <v>-8.0035422733715222E-12</v>
      </c>
      <c r="I1540" s="20">
        <f>I72+I81+I83+I1326+340+I47+I59+I60+I68+I69+I70+I73+I76+I79+I175+I206+I217+I220+I251+I482+I546+I623+I632+I865+I1159+I1161+I1162+I1163+I1197+I1198+I1341+I1514-197.5-65.4-9582-185</f>
        <v>0</v>
      </c>
      <c r="J1540" s="1"/>
      <c r="K1540" s="122">
        <f>K60+K69+K81+K83+K127+K131+K530+K533+K668+K793+K948+K1037+K1281+K1300+K1320+K1326+K1340+K1379+K47+K57+K59+K62+K68+K70+K71+K72+K73+K75+K76+K78+K79+K97+K108+K130+K140+K175+K176+K179+K191+K192+K193+K201+K206+K208+K210+K214+K232+K251+K253+K255+K257+K259+K261+K263+K265+K267+K269+K271+K273+K275+K277+K279+K281+K283+K285+K287+K289+K291+K293+K295+K297+K299+K301+K303+K305+K307+K309+K311+K313+K315+K317+K319+K321+K323+K325+K327+K329+K331+K333+K335+K337+K339+K341+K343+K345+K347+K349+K351+K353+K355+K357+K359+K361+K363+K365+K367+K369+K371+K373+K375+K377+K379+K381+K383+K385+K387+K389+K391+K393+K395+K397+K399+K401+K403+K405+K407+K409+K411+K413+K415+K417+K419+K421+K423+K425+K427+K429+K431+K433+K435+K437+K439+K441+K443+K445+K447+K449+K451+K453+K455+K457+K459+K461+K463+K465+K470+K472+K474+K478+K480+K482+K512+K513+K520+K546+K548+K550+K552+K554+K556+K558+K560+K562+K564+K566+K568+K570+K572+K574+K576+K578+K580+K582+K584+K586+K588+K590+K592+K594+K596+K598+K600+K602+K604+K606+K608+K610+K612+K614+K619+K621+K623+K627+K629+K631+K634+K636+K640+K642+K660+K682+K740+K741+K757+K782+K795+K815+K842+K844+K851+K863+K865+K867+K879+K883+K913+K914+K971+K972+K987+K989+K1001+K1003+K1016+K1041+K1043+K1057+K1074+K1076+K1078+K1080+K1082+K1084+K1116+K1139+K1148+K1162+K1163+K1172+K1183+K1184+K1230+K1241+K1243+K1244+K1259+K1313+K1358+K1359+K1365+K1367+K1371+K1373+K1375+K1377+K1382+K1393+K1394+K1407+K1411+K1437+K1438+K1468+K1495+K1496+K1510+K1511+K1513+K1514+K1515+K1517+K1518+K1520+K1522+K670+K490+K1460</f>
        <v>15617.199999999979</v>
      </c>
      <c r="L1540" s="159">
        <f>780+392.7</f>
        <v>1172.7</v>
      </c>
      <c r="M1540" s="158" t="s">
        <v>796</v>
      </c>
    </row>
    <row r="1541" spans="5:15" hidden="1" x14ac:dyDescent="0.25">
      <c r="E1541" s="29" t="s">
        <v>844</v>
      </c>
      <c r="I1541" s="20"/>
      <c r="J1541" s="20"/>
      <c r="K1541" s="20"/>
      <c r="L1541" s="157">
        <v>1444.5</v>
      </c>
      <c r="M1541" s="158" t="s">
        <v>797</v>
      </c>
    </row>
    <row r="1542" spans="5:15" hidden="1" x14ac:dyDescent="0.25">
      <c r="E1542" s="28" t="s">
        <v>637</v>
      </c>
      <c r="J1542" s="1"/>
      <c r="K1542" s="160">
        <f>K19+K20+K30+K31+K56+K58+K66+K67+K1159+K1161+K1240+K1242</f>
        <v>44475.199999999997</v>
      </c>
      <c r="L1542" s="157">
        <v>44475.199999999997</v>
      </c>
      <c r="M1542" s="20" t="s">
        <v>637</v>
      </c>
    </row>
    <row r="1543" spans="5:15" hidden="1" x14ac:dyDescent="0.25">
      <c r="E1543" s="29" t="s">
        <v>841</v>
      </c>
      <c r="K1543" s="160">
        <f>K638</f>
        <v>450</v>
      </c>
      <c r="L1543" s="157">
        <v>450</v>
      </c>
      <c r="M1543" s="158" t="s">
        <v>1210</v>
      </c>
    </row>
    <row r="1544" spans="5:15" hidden="1" x14ac:dyDescent="0.25">
      <c r="E1544" s="3" t="s">
        <v>1175</v>
      </c>
      <c r="K1544" s="160">
        <f>K125</f>
        <v>280</v>
      </c>
      <c r="L1544" s="157">
        <v>280</v>
      </c>
      <c r="M1544" s="20" t="s">
        <v>1176</v>
      </c>
    </row>
    <row r="1545" spans="5:15" hidden="1" x14ac:dyDescent="0.25"/>
    <row r="1546" spans="5:15" hidden="1" x14ac:dyDescent="0.25"/>
  </sheetData>
  <autoFilter ref="A13:P1535"/>
  <mergeCells count="2">
    <mergeCell ref="A9:L9"/>
    <mergeCell ref="A10:L10"/>
  </mergeCells>
  <pageMargins left="0.78740157480314965" right="0.59055118110236227" top="0.59055118110236227" bottom="0.59055118110236227" header="0.39370078740157483" footer="0.51181102362204722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287429065&lt;/VariantLink&gt;&#10;  &lt;ReportCode&gt;A1F050D3828A422B9F95D3A57A156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856B37-EF50-4D53-B418-DEEC0EBB38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2024-06-11T10:37:19Z</cp:lastPrinted>
  <dcterms:created xsi:type="dcterms:W3CDTF">2023-12-04T11:47:37Z</dcterms:created>
  <dcterms:modified xsi:type="dcterms:W3CDTF">2024-06-11T10:37:24Z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