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705" windowWidth="15120" windowHeight="7410" tabRatio="935" activeTab="5"/>
  </bookViews>
  <sheets>
    <sheet name="ОЭ общая" sheetId="26" r:id="rId1"/>
    <sheet name="ОЭПП1" sheetId="27" r:id="rId2"/>
    <sheet name="ОЭПП2" sheetId="28" r:id="rId3"/>
    <sheet name="ОЭПП3" sheetId="29" r:id="rId4"/>
    <sheet name="форма 1" sheetId="10" r:id="rId5"/>
    <sheet name="форма 2" sheetId="9" r:id="rId6"/>
    <sheet name="форма 3" sheetId="25" r:id="rId7"/>
    <sheet name="форма 4" sheetId="14" r:id="rId8"/>
    <sheet name="форма 5" sheetId="12" r:id="rId9"/>
    <sheet name="форма 6" sheetId="16" r:id="rId10"/>
    <sheet name="форма 7" sheetId="21" r:id="rId11"/>
  </sheets>
  <definedNames>
    <definedName name="_xlnm.Print_Titles" localSheetId="4">'форма 1'!$4:$5</definedName>
    <definedName name="_xlnm.Print_Titles" localSheetId="5">'форма 2'!$3:$4</definedName>
    <definedName name="_xlnm.Print_Titles" localSheetId="6">'форма 3'!$2:$2</definedName>
    <definedName name="_xlnm.Print_Titles" localSheetId="8">'форма 5'!$5:$7</definedName>
    <definedName name="_xlnm.Print_Area" localSheetId="0">'ОЭ общая'!$A$1:$W$23</definedName>
    <definedName name="_xlnm.Print_Area" localSheetId="4">'форма 1'!$A$1:$P$50</definedName>
    <definedName name="_xlnm.Print_Area" localSheetId="5">'форма 2'!$A$1:$G$46</definedName>
    <definedName name="_xlnm.Print_Area" localSheetId="7">'форма 4'!$A$1:$M$9</definedName>
    <definedName name="_xlnm.Print_Area" localSheetId="8">'форма 5'!$A$1:$N$24</definedName>
    <definedName name="_xlnm.Print_Area" localSheetId="9">'форма 6'!$A$1:$E$9</definedName>
    <definedName name="_xlnm.Print_Area" localSheetId="10">'форма 7'!$A$1:$H$11</definedName>
  </definedNames>
  <calcPr calcId="144525"/>
</workbook>
</file>

<file path=xl/calcChain.xml><?xml version="1.0" encoding="utf-8"?>
<calcChain xmlns="http://schemas.openxmlformats.org/spreadsheetml/2006/main">
  <c r="G40" i="9" l="1"/>
  <c r="F41" i="9"/>
  <c r="E41" i="9"/>
  <c r="F40" i="9"/>
  <c r="E40" i="9"/>
  <c r="F39" i="9"/>
  <c r="E39" i="9"/>
  <c r="F5" i="21" l="1"/>
  <c r="H5" i="21"/>
  <c r="K9" i="12" l="1"/>
  <c r="E10" i="9" l="1"/>
  <c r="E11" i="9"/>
  <c r="E9" i="9"/>
  <c r="G41" i="9"/>
  <c r="G39" i="9"/>
  <c r="G31" i="9"/>
  <c r="G29" i="9"/>
  <c r="E16" i="9"/>
  <c r="E17" i="9"/>
  <c r="M6" i="10"/>
  <c r="N6" i="10"/>
  <c r="L6" i="10"/>
  <c r="L7" i="10"/>
  <c r="M10" i="10"/>
  <c r="N10" i="10"/>
  <c r="L10" i="10"/>
  <c r="O10" i="10" s="1"/>
  <c r="N9" i="10"/>
  <c r="L9" i="10"/>
  <c r="M9" i="10"/>
  <c r="L8" i="10"/>
  <c r="O7" i="10"/>
  <c r="O8" i="10"/>
  <c r="O9" i="10"/>
  <c r="N17" i="10"/>
  <c r="O17" i="10" s="1"/>
  <c r="M17" i="10"/>
  <c r="M16" i="10"/>
  <c r="M12" i="10" s="1"/>
  <c r="N16" i="10"/>
  <c r="N12" i="10" s="1"/>
  <c r="L17" i="10"/>
  <c r="L14" i="10" s="1"/>
  <c r="L16" i="10"/>
  <c r="L12" i="10" s="1"/>
  <c r="O18" i="10"/>
  <c r="P18" i="10"/>
  <c r="M21" i="10"/>
  <c r="M20" i="10" s="1"/>
  <c r="N21" i="10"/>
  <c r="N20" i="10" s="1"/>
  <c r="L21" i="10"/>
  <c r="L20" i="10" s="1"/>
  <c r="L25" i="10"/>
  <c r="L24" i="10"/>
  <c r="O50" i="10"/>
  <c r="M39" i="10"/>
  <c r="N39" i="10"/>
  <c r="L39" i="10"/>
  <c r="M40" i="10"/>
  <c r="N40" i="10"/>
  <c r="L40" i="10"/>
  <c r="L31" i="10" s="1"/>
  <c r="M44" i="10"/>
  <c r="N44" i="10"/>
  <c r="O44" i="10" s="1"/>
  <c r="O12" i="10" l="1"/>
  <c r="O16" i="10"/>
  <c r="M15" i="10"/>
  <c r="L13" i="10"/>
  <c r="O21" i="10"/>
  <c r="M38" i="10"/>
  <c r="L38" i="10"/>
  <c r="N38" i="10"/>
  <c r="O38" i="10" s="1"/>
  <c r="O40" i="10"/>
  <c r="O39" i="10"/>
  <c r="P44" i="10" l="1"/>
  <c r="M45" i="10"/>
  <c r="M32" i="10" s="1"/>
  <c r="N45" i="10"/>
  <c r="L45" i="10"/>
  <c r="O49" i="10"/>
  <c r="O48" i="10"/>
  <c r="O47" i="10"/>
  <c r="O46" i="10"/>
  <c r="O42" i="10"/>
  <c r="O41" i="10"/>
  <c r="P42" i="10"/>
  <c r="P41" i="10"/>
  <c r="O37" i="10"/>
  <c r="O36" i="10"/>
  <c r="L34" i="10"/>
  <c r="O35" i="10"/>
  <c r="L23" i="10"/>
  <c r="M26" i="10"/>
  <c r="O28" i="10"/>
  <c r="O27" i="10"/>
  <c r="O22" i="10"/>
  <c r="L43" i="10" l="1"/>
  <c r="L32" i="10"/>
  <c r="L33" i="10"/>
  <c r="L29" i="10" s="1"/>
  <c r="L30" i="10"/>
  <c r="O45" i="10"/>
  <c r="N32" i="10"/>
  <c r="O32" i="10" s="1"/>
  <c r="P19" i="10"/>
  <c r="O19" i="10"/>
  <c r="P22" i="10"/>
  <c r="L11" i="10" l="1"/>
  <c r="F17" i="9" l="1"/>
  <c r="F27" i="9"/>
  <c r="E27" i="9"/>
  <c r="E37" i="9"/>
  <c r="F37" i="9"/>
  <c r="F36" i="9"/>
  <c r="N8" i="10"/>
  <c r="M8" i="10"/>
  <c r="N26" i="10"/>
  <c r="O26" i="10" s="1"/>
  <c r="M24" i="10"/>
  <c r="P32" i="10"/>
  <c r="P50" i="10"/>
  <c r="P45" i="10" s="1"/>
  <c r="P47" i="10"/>
  <c r="M20" i="12"/>
  <c r="M21" i="12"/>
  <c r="M22" i="12"/>
  <c r="M19" i="12"/>
  <c r="M17" i="12"/>
  <c r="L20" i="12"/>
  <c r="L21" i="12"/>
  <c r="L22" i="12"/>
  <c r="L19" i="12"/>
  <c r="L17" i="12"/>
  <c r="M13" i="12"/>
  <c r="M14" i="12"/>
  <c r="M15" i="12"/>
  <c r="M16" i="12"/>
  <c r="L13" i="12"/>
  <c r="L14" i="12"/>
  <c r="L15" i="12"/>
  <c r="L16" i="12"/>
  <c r="M12" i="12"/>
  <c r="M10" i="12"/>
  <c r="L12" i="12"/>
  <c r="L10" i="12"/>
  <c r="M9" i="12"/>
  <c r="N24" i="10" l="1"/>
  <c r="O24" i="10" s="1"/>
  <c r="P8" i="10"/>
  <c r="M43" i="10"/>
  <c r="M25" i="10"/>
  <c r="N25" i="10"/>
  <c r="O25" i="10" s="1"/>
  <c r="L9" i="12"/>
  <c r="F9" i="9"/>
  <c r="F11" i="9"/>
  <c r="F16" i="9"/>
  <c r="F26" i="9"/>
  <c r="E26" i="9"/>
  <c r="E36" i="9"/>
  <c r="G19" i="9"/>
  <c r="G21" i="9"/>
  <c r="P26" i="10"/>
  <c r="N7" i="26"/>
  <c r="N6" i="26"/>
  <c r="N5" i="26"/>
  <c r="M7" i="26"/>
  <c r="M6" i="26"/>
  <c r="M5" i="26"/>
  <c r="L7" i="26"/>
  <c r="L6" i="26"/>
  <c r="L5" i="26"/>
  <c r="K5" i="26"/>
  <c r="J7" i="26"/>
  <c r="J6" i="26"/>
  <c r="J5" i="26"/>
  <c r="I7" i="26"/>
  <c r="I6" i="26"/>
  <c r="I5" i="26"/>
  <c r="H7" i="26"/>
  <c r="H6" i="26"/>
  <c r="H5" i="26"/>
  <c r="G7" i="26"/>
  <c r="G6" i="26"/>
  <c r="G5" i="26"/>
  <c r="F7" i="26"/>
  <c r="F6" i="26"/>
  <c r="F5" i="26"/>
  <c r="E7" i="26"/>
  <c r="E6" i="26"/>
  <c r="E5" i="26"/>
  <c r="K7" i="26"/>
  <c r="K6" i="26"/>
  <c r="P24" i="10" l="1"/>
  <c r="F7" i="9"/>
  <c r="F6" i="9" s="1"/>
  <c r="E7" i="9"/>
  <c r="M34" i="10"/>
  <c r="M30" i="10" s="1"/>
  <c r="M7" i="10" l="1"/>
  <c r="N8" i="26"/>
  <c r="D7" i="26"/>
  <c r="C7" i="26"/>
  <c r="D6" i="26"/>
  <c r="C6" i="26"/>
  <c r="D5" i="26"/>
  <c r="C5" i="26"/>
  <c r="F7" i="29"/>
  <c r="F6" i="29"/>
  <c r="F5" i="29"/>
  <c r="E7" i="29"/>
  <c r="E6" i="29"/>
  <c r="E5" i="29"/>
  <c r="D7" i="29"/>
  <c r="D6" i="29"/>
  <c r="D5" i="29"/>
  <c r="C7" i="29"/>
  <c r="C6" i="29"/>
  <c r="C5" i="29"/>
  <c r="H7" i="28"/>
  <c r="H6" i="28"/>
  <c r="H5" i="28"/>
  <c r="G7" i="28"/>
  <c r="G6" i="28"/>
  <c r="G5" i="28"/>
  <c r="F7" i="28"/>
  <c r="F6" i="28"/>
  <c r="F5" i="28"/>
  <c r="E7" i="28"/>
  <c r="E6" i="28"/>
  <c r="E5" i="28"/>
  <c r="D7" i="28"/>
  <c r="D6" i="28"/>
  <c r="D5" i="28"/>
  <c r="C7" i="28"/>
  <c r="C6" i="28"/>
  <c r="C5" i="28"/>
  <c r="D7" i="27"/>
  <c r="D6" i="27"/>
  <c r="D5" i="27"/>
  <c r="C7" i="27"/>
  <c r="C6" i="27"/>
  <c r="C5" i="27"/>
  <c r="G9" i="9"/>
  <c r="F14" i="9"/>
  <c r="F13" i="9"/>
  <c r="F12" i="9"/>
  <c r="F10" i="9"/>
  <c r="E14" i="9"/>
  <c r="E13" i="9"/>
  <c r="E12" i="9"/>
  <c r="G11" i="9"/>
  <c r="M14" i="10"/>
  <c r="M13" i="10"/>
  <c r="M23" i="10"/>
  <c r="M31" i="10"/>
  <c r="M33" i="10"/>
  <c r="P40" i="10"/>
  <c r="P46" i="10"/>
  <c r="P48" i="10"/>
  <c r="P49" i="10"/>
  <c r="N31" i="10"/>
  <c r="O31" i="10" s="1"/>
  <c r="N13" i="10"/>
  <c r="O13" i="10" s="1"/>
  <c r="N34" i="10"/>
  <c r="O34" i="10" s="1"/>
  <c r="P36" i="10"/>
  <c r="P28" i="10"/>
  <c r="P35" i="10"/>
  <c r="CN8" i="29"/>
  <c r="CN9" i="29" s="1"/>
  <c r="CN10" i="29" s="1"/>
  <c r="CM8" i="29"/>
  <c r="CM9" i="29" s="1"/>
  <c r="CM10" i="29" s="1"/>
  <c r="CL8" i="29"/>
  <c r="CL9" i="29" s="1"/>
  <c r="CL10" i="29" s="1"/>
  <c r="CK8" i="29"/>
  <c r="CK9" i="29" s="1"/>
  <c r="CK10" i="29" s="1"/>
  <c r="CJ8" i="29"/>
  <c r="CJ9" i="29" s="1"/>
  <c r="CJ10" i="29" s="1"/>
  <c r="CI8" i="29"/>
  <c r="CI9" i="29" s="1"/>
  <c r="CI10" i="29" s="1"/>
  <c r="CH8" i="29"/>
  <c r="CH9" i="29" s="1"/>
  <c r="CH10" i="29" s="1"/>
  <c r="CG8" i="29"/>
  <c r="CG9" i="29" s="1"/>
  <c r="CG10" i="29" s="1"/>
  <c r="CF8" i="29"/>
  <c r="CF9" i="29" s="1"/>
  <c r="CF10" i="29" s="1"/>
  <c r="CE8" i="29"/>
  <c r="CE9" i="29" s="1"/>
  <c r="CE10" i="29" s="1"/>
  <c r="CD8" i="29"/>
  <c r="CD9" i="29"/>
  <c r="CD10" i="29" s="1"/>
  <c r="CC8" i="29"/>
  <c r="CC9" i="29" s="1"/>
  <c r="CC10" i="29" s="1"/>
  <c r="CB8" i="29"/>
  <c r="CB9" i="29" s="1"/>
  <c r="CB10" i="29" s="1"/>
  <c r="CA8" i="29"/>
  <c r="CA9" i="29" s="1"/>
  <c r="CA10" i="29" s="1"/>
  <c r="BZ8" i="29"/>
  <c r="BZ9" i="29" s="1"/>
  <c r="BZ10" i="29" s="1"/>
  <c r="BY8" i="29"/>
  <c r="BY9" i="29" s="1"/>
  <c r="BY10" i="29" s="1"/>
  <c r="BX8" i="29"/>
  <c r="BX9" i="29" s="1"/>
  <c r="BX10" i="29" s="1"/>
  <c r="BW8" i="29"/>
  <c r="BW9" i="29" s="1"/>
  <c r="BW10" i="29" s="1"/>
  <c r="BV8" i="29"/>
  <c r="BV9" i="29" s="1"/>
  <c r="BV10" i="29" s="1"/>
  <c r="BU8" i="29"/>
  <c r="BU9" i="29" s="1"/>
  <c r="BU10" i="29" s="1"/>
  <c r="BT8" i="29"/>
  <c r="BT9" i="29" s="1"/>
  <c r="BT10" i="29" s="1"/>
  <c r="BS8" i="29"/>
  <c r="BS9" i="29" s="1"/>
  <c r="BS10" i="29" s="1"/>
  <c r="BR8" i="29"/>
  <c r="BR9" i="29" s="1"/>
  <c r="BR10" i="29" s="1"/>
  <c r="BQ8" i="29"/>
  <c r="BQ9" i="29" s="1"/>
  <c r="BQ10" i="29" s="1"/>
  <c r="BP8" i="29"/>
  <c r="BP9" i="29" s="1"/>
  <c r="BP10" i="29" s="1"/>
  <c r="BO8" i="29"/>
  <c r="BO9" i="29" s="1"/>
  <c r="BO10" i="29" s="1"/>
  <c r="BN8" i="29"/>
  <c r="BN9" i="29" s="1"/>
  <c r="BN10" i="29" s="1"/>
  <c r="BM8" i="29"/>
  <c r="BM9" i="29" s="1"/>
  <c r="BM10" i="29" s="1"/>
  <c r="BL8" i="29"/>
  <c r="BL9" i="29" s="1"/>
  <c r="BL10" i="29" s="1"/>
  <c r="BK8" i="29"/>
  <c r="BK9" i="29" s="1"/>
  <c r="BK10" i="29" s="1"/>
  <c r="BJ8" i="29"/>
  <c r="BJ9" i="29" s="1"/>
  <c r="BJ10" i="29" s="1"/>
  <c r="BI8" i="29"/>
  <c r="BI9" i="29" s="1"/>
  <c r="BI10" i="29" s="1"/>
  <c r="BH8" i="29"/>
  <c r="BH9" i="29" s="1"/>
  <c r="BH10" i="29" s="1"/>
  <c r="BG8" i="29"/>
  <c r="BG9" i="29" s="1"/>
  <c r="BG10" i="29" s="1"/>
  <c r="BF8" i="29"/>
  <c r="BF9" i="29" s="1"/>
  <c r="BF10" i="29" s="1"/>
  <c r="BE8" i="29"/>
  <c r="BE9" i="29" s="1"/>
  <c r="BE10" i="29" s="1"/>
  <c r="BD8" i="29"/>
  <c r="BD9" i="29" s="1"/>
  <c r="BD10" i="29" s="1"/>
  <c r="BC8" i="29"/>
  <c r="BC9" i="29" s="1"/>
  <c r="BC10" i="29" s="1"/>
  <c r="BB8" i="29"/>
  <c r="BB9" i="29" s="1"/>
  <c r="BB10" i="29" s="1"/>
  <c r="BA8" i="29"/>
  <c r="BA9" i="29" s="1"/>
  <c r="BA10" i="29" s="1"/>
  <c r="AZ8" i="29"/>
  <c r="AZ9" i="29" s="1"/>
  <c r="AZ10" i="29" s="1"/>
  <c r="AY8" i="29"/>
  <c r="AY9" i="29" s="1"/>
  <c r="AY10" i="29" s="1"/>
  <c r="AX8" i="29"/>
  <c r="AX9" i="29" s="1"/>
  <c r="AX10" i="29" s="1"/>
  <c r="AW8" i="29"/>
  <c r="AW9" i="29" s="1"/>
  <c r="AW10" i="29" s="1"/>
  <c r="AV8" i="29"/>
  <c r="AV9" i="29" s="1"/>
  <c r="AV10" i="29" s="1"/>
  <c r="AU8" i="29"/>
  <c r="AU9" i="29" s="1"/>
  <c r="AU10" i="29" s="1"/>
  <c r="AT8" i="29"/>
  <c r="AT9" i="29" s="1"/>
  <c r="AT10" i="29" s="1"/>
  <c r="AS8" i="29"/>
  <c r="AS9" i="29" s="1"/>
  <c r="AS10" i="29" s="1"/>
  <c r="AR8" i="29"/>
  <c r="AR9" i="29" s="1"/>
  <c r="AR10" i="29" s="1"/>
  <c r="AQ8" i="29"/>
  <c r="AQ9" i="29" s="1"/>
  <c r="AQ10" i="29" s="1"/>
  <c r="AP8" i="29"/>
  <c r="AP9" i="29" s="1"/>
  <c r="AP10" i="29" s="1"/>
  <c r="AO8" i="29"/>
  <c r="AO9" i="29" s="1"/>
  <c r="AO10" i="29" s="1"/>
  <c r="AN8" i="29"/>
  <c r="AN9" i="29" s="1"/>
  <c r="AN10" i="29" s="1"/>
  <c r="AM8" i="29"/>
  <c r="AM9" i="29" s="1"/>
  <c r="AM10" i="29" s="1"/>
  <c r="AL8" i="29"/>
  <c r="AL9" i="29" s="1"/>
  <c r="AL10" i="29" s="1"/>
  <c r="AK8" i="29"/>
  <c r="AK9" i="29" s="1"/>
  <c r="AK10" i="29" s="1"/>
  <c r="AJ8" i="29"/>
  <c r="AJ9" i="29" s="1"/>
  <c r="AJ10" i="29" s="1"/>
  <c r="AI8" i="29"/>
  <c r="AI9" i="29" s="1"/>
  <c r="AI10" i="29" s="1"/>
  <c r="AH8" i="29"/>
  <c r="AH9" i="29" s="1"/>
  <c r="AH10" i="29" s="1"/>
  <c r="AG8" i="29"/>
  <c r="AG9" i="29" s="1"/>
  <c r="AG10" i="29" s="1"/>
  <c r="AF8" i="29"/>
  <c r="AF9" i="29"/>
  <c r="AF10" i="29" s="1"/>
  <c r="AE8" i="29"/>
  <c r="AE9" i="29" s="1"/>
  <c r="AE10" i="29" s="1"/>
  <c r="AD8" i="29"/>
  <c r="AD9" i="29" s="1"/>
  <c r="AD10" i="29" s="1"/>
  <c r="AC8" i="29"/>
  <c r="AC9" i="29" s="1"/>
  <c r="AC10" i="29" s="1"/>
  <c r="AB8" i="29"/>
  <c r="AB9" i="29" s="1"/>
  <c r="AB10" i="29" s="1"/>
  <c r="AA8" i="29"/>
  <c r="AA9" i="29" s="1"/>
  <c r="AA10" i="29" s="1"/>
  <c r="Z8" i="29"/>
  <c r="Z9" i="29" s="1"/>
  <c r="Z10" i="29" s="1"/>
  <c r="Y9" i="29"/>
  <c r="Y10" i="29" s="1"/>
  <c r="L9" i="29"/>
  <c r="L10" i="29" s="1"/>
  <c r="K9" i="29"/>
  <c r="K10" i="29" s="1"/>
  <c r="J9" i="29"/>
  <c r="J10" i="29" s="1"/>
  <c r="X9" i="29"/>
  <c r="X10" i="29" s="1"/>
  <c r="W9" i="29"/>
  <c r="W10" i="29" s="1"/>
  <c r="V9" i="29"/>
  <c r="V10" i="29" s="1"/>
  <c r="U9" i="29"/>
  <c r="U10" i="29" s="1"/>
  <c r="T9" i="29"/>
  <c r="T10" i="29" s="1"/>
  <c r="O9" i="29"/>
  <c r="O10" i="29" s="1"/>
  <c r="N9" i="29"/>
  <c r="N10" i="29" s="1"/>
  <c r="M9" i="29"/>
  <c r="M10" i="29" s="1"/>
  <c r="S9" i="29"/>
  <c r="S10" i="29" s="1"/>
  <c r="R9" i="29"/>
  <c r="R10" i="29" s="1"/>
  <c r="Q9" i="29"/>
  <c r="Q10" i="29" s="1"/>
  <c r="P9" i="29"/>
  <c r="P10" i="29" s="1"/>
  <c r="CN8" i="28"/>
  <c r="CN9" i="28" s="1"/>
  <c r="CN10" i="28" s="1"/>
  <c r="CM8" i="28"/>
  <c r="CM9" i="28" s="1"/>
  <c r="CM10" i="28" s="1"/>
  <c r="CL8" i="28"/>
  <c r="CL9" i="28" s="1"/>
  <c r="CL10" i="28" s="1"/>
  <c r="CK8" i="28"/>
  <c r="CK9" i="28" s="1"/>
  <c r="CK10" i="28" s="1"/>
  <c r="CJ8" i="28"/>
  <c r="CJ9" i="28" s="1"/>
  <c r="CJ10" i="28" s="1"/>
  <c r="CI8" i="28"/>
  <c r="CI9" i="28" s="1"/>
  <c r="CI10" i="28" s="1"/>
  <c r="CH8" i="28"/>
  <c r="CH9" i="28" s="1"/>
  <c r="CH10" i="28" s="1"/>
  <c r="CG8" i="28"/>
  <c r="CG9" i="28" s="1"/>
  <c r="CG10" i="28" s="1"/>
  <c r="CF8" i="28"/>
  <c r="CF9" i="28" s="1"/>
  <c r="CF10" i="28" s="1"/>
  <c r="CE8" i="28"/>
  <c r="CE9" i="28"/>
  <c r="CE10" i="28" s="1"/>
  <c r="CD8" i="28"/>
  <c r="CD9" i="28" s="1"/>
  <c r="CD10" i="28" s="1"/>
  <c r="CC8" i="28"/>
  <c r="CC9" i="28" s="1"/>
  <c r="CC10" i="28" s="1"/>
  <c r="CB8" i="28"/>
  <c r="CB9" i="28" s="1"/>
  <c r="CB10" i="28" s="1"/>
  <c r="CA8" i="28"/>
  <c r="CA9" i="28" s="1"/>
  <c r="CA10" i="28" s="1"/>
  <c r="BZ8" i="28"/>
  <c r="BZ9" i="28" s="1"/>
  <c r="BZ10" i="28" s="1"/>
  <c r="BY8" i="28"/>
  <c r="BY9" i="28" s="1"/>
  <c r="BY10" i="28" s="1"/>
  <c r="BX8" i="28"/>
  <c r="BX9" i="28" s="1"/>
  <c r="BX10" i="28" s="1"/>
  <c r="BW8" i="28"/>
  <c r="BW9" i="28" s="1"/>
  <c r="BW10" i="28" s="1"/>
  <c r="BV8" i="28"/>
  <c r="BV9" i="28" s="1"/>
  <c r="BV10" i="28" s="1"/>
  <c r="BU8" i="28"/>
  <c r="BU9" i="28" s="1"/>
  <c r="BU10" i="28" s="1"/>
  <c r="BT8" i="28"/>
  <c r="BT9" i="28" s="1"/>
  <c r="BT10" i="28" s="1"/>
  <c r="BS8" i="28"/>
  <c r="BS9" i="28" s="1"/>
  <c r="BS10" i="28" s="1"/>
  <c r="BR8" i="28"/>
  <c r="BR9" i="28" s="1"/>
  <c r="BR10" i="28" s="1"/>
  <c r="BQ8" i="28"/>
  <c r="BQ9" i="28" s="1"/>
  <c r="BQ10" i="28" s="1"/>
  <c r="BP8" i="28"/>
  <c r="BP9" i="28" s="1"/>
  <c r="BP10" i="28" s="1"/>
  <c r="BO8" i="28"/>
  <c r="BO9" i="28" s="1"/>
  <c r="BO10" i="28" s="1"/>
  <c r="BN8" i="28"/>
  <c r="BN9" i="28" s="1"/>
  <c r="BN10" i="28" s="1"/>
  <c r="BM8" i="28"/>
  <c r="BM9" i="28" s="1"/>
  <c r="BM10" i="28" s="1"/>
  <c r="BL8" i="28"/>
  <c r="BL9" i="28" s="1"/>
  <c r="BL10" i="28" s="1"/>
  <c r="BK8" i="28"/>
  <c r="BK9" i="28" s="1"/>
  <c r="BK10" i="28" s="1"/>
  <c r="BJ8" i="28"/>
  <c r="BJ9" i="28" s="1"/>
  <c r="BJ10" i="28" s="1"/>
  <c r="BI8" i="28"/>
  <c r="BI9" i="28" s="1"/>
  <c r="BI10" i="28" s="1"/>
  <c r="BH8" i="28"/>
  <c r="BH9" i="28" s="1"/>
  <c r="BH10" i="28" s="1"/>
  <c r="BG8" i="28"/>
  <c r="BG9" i="28" s="1"/>
  <c r="BG10" i="28" s="1"/>
  <c r="BF8" i="28"/>
  <c r="BF9" i="28" s="1"/>
  <c r="BF10" i="28" s="1"/>
  <c r="BE8" i="28"/>
  <c r="BE9" i="28" s="1"/>
  <c r="BE10" i="28" s="1"/>
  <c r="BD8" i="28"/>
  <c r="BD9" i="28" s="1"/>
  <c r="BD10" i="28" s="1"/>
  <c r="BC8" i="28"/>
  <c r="BC9" i="28"/>
  <c r="BC10" i="28" s="1"/>
  <c r="BB8" i="28"/>
  <c r="BB9" i="28" s="1"/>
  <c r="BB10" i="28" s="1"/>
  <c r="BA8" i="28"/>
  <c r="BA9" i="28" s="1"/>
  <c r="BA10" i="28" s="1"/>
  <c r="AZ8" i="28"/>
  <c r="AZ9" i="28" s="1"/>
  <c r="AZ10" i="28" s="1"/>
  <c r="AY8" i="28"/>
  <c r="AY9" i="28" s="1"/>
  <c r="AY10" i="28" s="1"/>
  <c r="AX8" i="28"/>
  <c r="AX9" i="28" s="1"/>
  <c r="AX10" i="28" s="1"/>
  <c r="AW8" i="28"/>
  <c r="AW9" i="28" s="1"/>
  <c r="AW10" i="28" s="1"/>
  <c r="AV8" i="28"/>
  <c r="AV9" i="28" s="1"/>
  <c r="AV10" i="28" s="1"/>
  <c r="AU8" i="28"/>
  <c r="AU9" i="28" s="1"/>
  <c r="AU10" i="28" s="1"/>
  <c r="AT8" i="28"/>
  <c r="AT9" i="28" s="1"/>
  <c r="AT10" i="28" s="1"/>
  <c r="AS8" i="28"/>
  <c r="AS9" i="28" s="1"/>
  <c r="AS10" i="28" s="1"/>
  <c r="AR8" i="28"/>
  <c r="AR9" i="28" s="1"/>
  <c r="AR10" i="28" s="1"/>
  <c r="AQ8" i="28"/>
  <c r="AQ9" i="28" s="1"/>
  <c r="AQ10" i="28" s="1"/>
  <c r="AP8" i="28"/>
  <c r="AP9" i="28" s="1"/>
  <c r="AP10" i="28" s="1"/>
  <c r="AO8" i="28"/>
  <c r="AO9" i="28" s="1"/>
  <c r="AO10" i="28" s="1"/>
  <c r="AN8" i="28"/>
  <c r="AN9" i="28" s="1"/>
  <c r="AN10" i="28" s="1"/>
  <c r="AM8" i="28"/>
  <c r="AM9" i="28"/>
  <c r="AM10" i="28" s="1"/>
  <c r="AL8" i="28"/>
  <c r="AL9" i="28" s="1"/>
  <c r="AL10" i="28" s="1"/>
  <c r="AK8" i="28"/>
  <c r="AK9" i="28" s="1"/>
  <c r="AK10" i="28" s="1"/>
  <c r="AJ8" i="28"/>
  <c r="AJ9" i="28" s="1"/>
  <c r="AJ10" i="28" s="1"/>
  <c r="AI8" i="28"/>
  <c r="AI9" i="28" s="1"/>
  <c r="AI10" i="28" s="1"/>
  <c r="AH8" i="28"/>
  <c r="AH9" i="28" s="1"/>
  <c r="AH10" i="28" s="1"/>
  <c r="AG8" i="28"/>
  <c r="AG9" i="28" s="1"/>
  <c r="AG10" i="28" s="1"/>
  <c r="AF8" i="28"/>
  <c r="AF9" i="28" s="1"/>
  <c r="AF10" i="28" s="1"/>
  <c r="AE8" i="28"/>
  <c r="AE9" i="28" s="1"/>
  <c r="AE10" i="28" s="1"/>
  <c r="AD8" i="28"/>
  <c r="AD9" i="28" s="1"/>
  <c r="AD10" i="28" s="1"/>
  <c r="AC8" i="28"/>
  <c r="AC9" i="28" s="1"/>
  <c r="AC10" i="28" s="1"/>
  <c r="AB8" i="28"/>
  <c r="AB9" i="28" s="1"/>
  <c r="AB10" i="28" s="1"/>
  <c r="AA8" i="28"/>
  <c r="AA9" i="28" s="1"/>
  <c r="AA10" i="28" s="1"/>
  <c r="Z8" i="28"/>
  <c r="Z9" i="28" s="1"/>
  <c r="Z10" i="28" s="1"/>
  <c r="Y8" i="28"/>
  <c r="Y9" i="28" s="1"/>
  <c r="Y10" i="28" s="1"/>
  <c r="L8" i="28"/>
  <c r="L9" i="28" s="1"/>
  <c r="L10" i="28" s="1"/>
  <c r="K8" i="28"/>
  <c r="K9" i="28" s="1"/>
  <c r="K10" i="28" s="1"/>
  <c r="X8" i="28"/>
  <c r="X9" i="28" s="1"/>
  <c r="X10" i="28" s="1"/>
  <c r="W8" i="28"/>
  <c r="W9" i="28" s="1"/>
  <c r="W10" i="28" s="1"/>
  <c r="V8" i="28"/>
  <c r="V9" i="28" s="1"/>
  <c r="V10" i="28" s="1"/>
  <c r="U8" i="28"/>
  <c r="U9" i="28" s="1"/>
  <c r="U10" i="28" s="1"/>
  <c r="T8" i="28"/>
  <c r="T9" i="28" s="1"/>
  <c r="T10" i="28" s="1"/>
  <c r="O8" i="28"/>
  <c r="O9" i="28" s="1"/>
  <c r="O10" i="28" s="1"/>
  <c r="N8" i="28"/>
  <c r="N9" i="28" s="1"/>
  <c r="N10" i="28" s="1"/>
  <c r="M8" i="28"/>
  <c r="M9" i="28"/>
  <c r="M10" i="28" s="1"/>
  <c r="S8" i="28"/>
  <c r="S9" i="28" s="1"/>
  <c r="S10" i="28" s="1"/>
  <c r="R8" i="28"/>
  <c r="R9" i="28" s="1"/>
  <c r="R10" i="28" s="1"/>
  <c r="Q8" i="28"/>
  <c r="Q9" i="28" s="1"/>
  <c r="Q10" i="28" s="1"/>
  <c r="P8" i="28"/>
  <c r="P9" i="28" s="1"/>
  <c r="P10" i="28" s="1"/>
  <c r="CN8" i="27"/>
  <c r="CN9" i="27" s="1"/>
  <c r="CN10" i="27" s="1"/>
  <c r="CM8" i="27"/>
  <c r="CM9" i="27" s="1"/>
  <c r="CM10" i="27" s="1"/>
  <c r="CL8" i="27"/>
  <c r="CL9" i="27" s="1"/>
  <c r="CL10" i="27" s="1"/>
  <c r="CK8" i="27"/>
  <c r="CK9" i="27" s="1"/>
  <c r="CK10" i="27" s="1"/>
  <c r="CJ8" i="27"/>
  <c r="CJ9" i="27" s="1"/>
  <c r="CJ10" i="27" s="1"/>
  <c r="CI8" i="27"/>
  <c r="CI9" i="27"/>
  <c r="CI10" i="27" s="1"/>
  <c r="CH8" i="27"/>
  <c r="CH9" i="27" s="1"/>
  <c r="CH10" i="27" s="1"/>
  <c r="CG8" i="27"/>
  <c r="CG9" i="27" s="1"/>
  <c r="CG10" i="27" s="1"/>
  <c r="CF8" i="27"/>
  <c r="CF9" i="27" s="1"/>
  <c r="CF10" i="27" s="1"/>
  <c r="CE8" i="27"/>
  <c r="CE9" i="27" s="1"/>
  <c r="CE10" i="27" s="1"/>
  <c r="CD8" i="27"/>
  <c r="CD9" i="27" s="1"/>
  <c r="CD10" i="27" s="1"/>
  <c r="CC8" i="27"/>
  <c r="CC9" i="27" s="1"/>
  <c r="CC10" i="27" s="1"/>
  <c r="CB8" i="27"/>
  <c r="CB9" i="27" s="1"/>
  <c r="CB10" i="27" s="1"/>
  <c r="CA8" i="27"/>
  <c r="CA9" i="27" s="1"/>
  <c r="CA10" i="27" s="1"/>
  <c r="BZ8" i="27"/>
  <c r="BZ9" i="27" s="1"/>
  <c r="BZ10" i="27" s="1"/>
  <c r="BY8" i="27"/>
  <c r="BY9" i="27" s="1"/>
  <c r="BY10" i="27" s="1"/>
  <c r="BX8" i="27"/>
  <c r="BX9" i="27" s="1"/>
  <c r="BX10" i="27" s="1"/>
  <c r="BW8" i="27"/>
  <c r="BW9" i="27" s="1"/>
  <c r="BW10" i="27" s="1"/>
  <c r="BV8" i="27"/>
  <c r="BV9" i="27" s="1"/>
  <c r="BV10" i="27" s="1"/>
  <c r="BU8" i="27"/>
  <c r="BU9" i="27" s="1"/>
  <c r="BU10" i="27" s="1"/>
  <c r="BT8" i="27"/>
  <c r="BT9" i="27" s="1"/>
  <c r="BT10" i="27" s="1"/>
  <c r="BS8" i="27"/>
  <c r="BS9" i="27" s="1"/>
  <c r="BS10" i="27" s="1"/>
  <c r="BR8" i="27"/>
  <c r="BR9" i="27" s="1"/>
  <c r="BR10" i="27" s="1"/>
  <c r="BQ8" i="27"/>
  <c r="BQ9" i="27" s="1"/>
  <c r="BQ10" i="27" s="1"/>
  <c r="BP8" i="27"/>
  <c r="BP9" i="27" s="1"/>
  <c r="BP10" i="27" s="1"/>
  <c r="BO8" i="27"/>
  <c r="BO9" i="27" s="1"/>
  <c r="BO10" i="27" s="1"/>
  <c r="BN8" i="27"/>
  <c r="BN9" i="27" s="1"/>
  <c r="BN10" i="27" s="1"/>
  <c r="BM8" i="27"/>
  <c r="BM9" i="27" s="1"/>
  <c r="BM10" i="27" s="1"/>
  <c r="BL8" i="27"/>
  <c r="BL9" i="27" s="1"/>
  <c r="BL10" i="27" s="1"/>
  <c r="BK8" i="27"/>
  <c r="BK9" i="27"/>
  <c r="BK10" i="27" s="1"/>
  <c r="BJ8" i="27"/>
  <c r="BJ9" i="27" s="1"/>
  <c r="BJ10" i="27" s="1"/>
  <c r="BI8" i="27"/>
  <c r="BI9" i="27" s="1"/>
  <c r="BI10" i="27" s="1"/>
  <c r="BH8" i="27"/>
  <c r="BH9" i="27" s="1"/>
  <c r="BH10" i="27" s="1"/>
  <c r="BG8" i="27"/>
  <c r="BG9" i="27" s="1"/>
  <c r="BG10" i="27" s="1"/>
  <c r="BF8" i="27"/>
  <c r="BF9" i="27" s="1"/>
  <c r="BF10" i="27" s="1"/>
  <c r="BE8" i="27"/>
  <c r="BE9" i="27" s="1"/>
  <c r="BE10" i="27" s="1"/>
  <c r="BD8" i="27"/>
  <c r="BD9" i="27" s="1"/>
  <c r="BD10" i="27" s="1"/>
  <c r="BC8" i="27"/>
  <c r="BC9" i="27" s="1"/>
  <c r="BC10" i="27" s="1"/>
  <c r="BB8" i="27"/>
  <c r="BB9" i="27" s="1"/>
  <c r="BB10" i="27" s="1"/>
  <c r="BA8" i="27"/>
  <c r="BA9" i="27" s="1"/>
  <c r="BA10" i="27" s="1"/>
  <c r="AZ8" i="27"/>
  <c r="AZ9" i="27" s="1"/>
  <c r="AZ10" i="27" s="1"/>
  <c r="AY8" i="27"/>
  <c r="AY9" i="27" s="1"/>
  <c r="AY10" i="27" s="1"/>
  <c r="AX8" i="27"/>
  <c r="AX9" i="27" s="1"/>
  <c r="AX10" i="27" s="1"/>
  <c r="AW8" i="27"/>
  <c r="AW9" i="27" s="1"/>
  <c r="AW10" i="27" s="1"/>
  <c r="AV8" i="27"/>
  <c r="AV9" i="27" s="1"/>
  <c r="AV10" i="27" s="1"/>
  <c r="AU8" i="27"/>
  <c r="AU9" i="27"/>
  <c r="AU10" i="27" s="1"/>
  <c r="AT8" i="27"/>
  <c r="AT9" i="27" s="1"/>
  <c r="AT10" i="27" s="1"/>
  <c r="AS8" i="27"/>
  <c r="AS9" i="27" s="1"/>
  <c r="AS10" i="27" s="1"/>
  <c r="AR8" i="27"/>
  <c r="AR9" i="27" s="1"/>
  <c r="AR10" i="27" s="1"/>
  <c r="AQ8" i="27"/>
  <c r="AQ9" i="27" s="1"/>
  <c r="AQ10" i="27" s="1"/>
  <c r="AP8" i="27"/>
  <c r="AP9" i="27" s="1"/>
  <c r="AP10" i="27" s="1"/>
  <c r="AO8" i="27"/>
  <c r="AO9" i="27" s="1"/>
  <c r="AO10" i="27" s="1"/>
  <c r="AN8" i="27"/>
  <c r="AN9" i="27" s="1"/>
  <c r="AN10" i="27" s="1"/>
  <c r="AM8" i="27"/>
  <c r="AM9" i="27" s="1"/>
  <c r="AM10" i="27" s="1"/>
  <c r="AL8" i="27"/>
  <c r="AL9" i="27" s="1"/>
  <c r="AL10" i="27" s="1"/>
  <c r="AK8" i="27"/>
  <c r="AK9" i="27" s="1"/>
  <c r="AK10" i="27" s="1"/>
  <c r="AJ8" i="27"/>
  <c r="AJ9" i="27" s="1"/>
  <c r="AJ10" i="27" s="1"/>
  <c r="AI8" i="27"/>
  <c r="AI9" i="27" s="1"/>
  <c r="AI10" i="27" s="1"/>
  <c r="AH8" i="27"/>
  <c r="AH9" i="27" s="1"/>
  <c r="AH10" i="27" s="1"/>
  <c r="AG8" i="27"/>
  <c r="AG9" i="27" s="1"/>
  <c r="AG10" i="27" s="1"/>
  <c r="AF8" i="27"/>
  <c r="AF9" i="27" s="1"/>
  <c r="AF10" i="27" s="1"/>
  <c r="AE8" i="27"/>
  <c r="AE9" i="27"/>
  <c r="AE10" i="27" s="1"/>
  <c r="AD8" i="27"/>
  <c r="AD9" i="27" s="1"/>
  <c r="AD10" i="27" s="1"/>
  <c r="AC8" i="27"/>
  <c r="AC9" i="27" s="1"/>
  <c r="AC10" i="27" s="1"/>
  <c r="AB8" i="27"/>
  <c r="AB9" i="27" s="1"/>
  <c r="AB10" i="27" s="1"/>
  <c r="AA8" i="27"/>
  <c r="AA9" i="27" s="1"/>
  <c r="AA10" i="27" s="1"/>
  <c r="Z8" i="27"/>
  <c r="Z9" i="27" s="1"/>
  <c r="Z10" i="27" s="1"/>
  <c r="Y8" i="27"/>
  <c r="Y9" i="27" s="1"/>
  <c r="Y10" i="27" s="1"/>
  <c r="L8" i="27"/>
  <c r="L9" i="27" s="1"/>
  <c r="L10" i="27" s="1"/>
  <c r="K8" i="27"/>
  <c r="K9" i="27" s="1"/>
  <c r="K10" i="27" s="1"/>
  <c r="J8" i="27"/>
  <c r="J9" i="27" s="1"/>
  <c r="J10" i="27" s="1"/>
  <c r="X8" i="27"/>
  <c r="X9" i="27" s="1"/>
  <c r="X10" i="27" s="1"/>
  <c r="W8" i="27"/>
  <c r="W9" i="27" s="1"/>
  <c r="W10" i="27" s="1"/>
  <c r="V8" i="27"/>
  <c r="V9" i="27" s="1"/>
  <c r="V10" i="27" s="1"/>
  <c r="U8" i="27"/>
  <c r="U9" i="27" s="1"/>
  <c r="U10" i="27" s="1"/>
  <c r="T8" i="27"/>
  <c r="T9" i="27" s="1"/>
  <c r="T10" i="27" s="1"/>
  <c r="O8" i="27"/>
  <c r="O9" i="27" s="1"/>
  <c r="O10" i="27" s="1"/>
  <c r="N8" i="27"/>
  <c r="N9" i="27"/>
  <c r="N10" i="27" s="1"/>
  <c r="M8" i="27"/>
  <c r="M9" i="27" s="1"/>
  <c r="M10" i="27" s="1"/>
  <c r="H8" i="27"/>
  <c r="H9" i="27" s="1"/>
  <c r="H10" i="27" s="1"/>
  <c r="G8" i="27"/>
  <c r="G9" i="27" s="1"/>
  <c r="G10" i="27" s="1"/>
  <c r="F8" i="27"/>
  <c r="F9" i="27" s="1"/>
  <c r="F10" i="27" s="1"/>
  <c r="S8" i="27"/>
  <c r="S9" i="27" s="1"/>
  <c r="S10" i="27" s="1"/>
  <c r="R8" i="27"/>
  <c r="R9" i="27" s="1"/>
  <c r="R10" i="27" s="1"/>
  <c r="Q8" i="27"/>
  <c r="Q9" i="27" s="1"/>
  <c r="Q10" i="27" s="1"/>
  <c r="P8" i="27"/>
  <c r="P9" i="27" s="1"/>
  <c r="P10" i="27" s="1"/>
  <c r="I8" i="27"/>
  <c r="I9" i="27" s="1"/>
  <c r="I10" i="27" s="1"/>
  <c r="K22" i="12"/>
  <c r="K21" i="12"/>
  <c r="K15" i="12"/>
  <c r="K16" i="12"/>
  <c r="K17" i="12"/>
  <c r="K20" i="12"/>
  <c r="K19" i="12"/>
  <c r="K14" i="12"/>
  <c r="K13" i="12"/>
  <c r="K12" i="12"/>
  <c r="K10" i="12"/>
  <c r="P37" i="10"/>
  <c r="P27" i="10"/>
  <c r="E9" i="28"/>
  <c r="E10" i="28" s="1"/>
  <c r="N33" i="10" l="1"/>
  <c r="O33" i="10" s="1"/>
  <c r="N30" i="10"/>
  <c r="M11" i="10"/>
  <c r="P31" i="10"/>
  <c r="N43" i="10"/>
  <c r="O20" i="10"/>
  <c r="N23" i="10"/>
  <c r="N15" i="10"/>
  <c r="O15" i="10" s="1"/>
  <c r="N14" i="10"/>
  <c r="P17" i="10"/>
  <c r="C8" i="27"/>
  <c r="C9" i="27" s="1"/>
  <c r="C10" i="27" s="1"/>
  <c r="C8" i="26"/>
  <c r="C9" i="26" s="1"/>
  <c r="C10" i="26" s="1"/>
  <c r="G8" i="26"/>
  <c r="G9" i="26" s="1"/>
  <c r="P34" i="10"/>
  <c r="J8" i="26"/>
  <c r="J9" i="26" s="1"/>
  <c r="J10" i="26" s="1"/>
  <c r="K8" i="26"/>
  <c r="K9" i="26" s="1"/>
  <c r="K10" i="26" s="1"/>
  <c r="E8" i="26"/>
  <c r="E9" i="26" s="1"/>
  <c r="E10" i="26" s="1"/>
  <c r="I8" i="26"/>
  <c r="I9" i="26" s="1"/>
  <c r="I10" i="26" s="1"/>
  <c r="M8" i="26"/>
  <c r="M9" i="26" s="1"/>
  <c r="M10" i="26" s="1"/>
  <c r="F8" i="26"/>
  <c r="F9" i="26" s="1"/>
  <c r="F10" i="26" s="1"/>
  <c r="D8" i="26"/>
  <c r="D9" i="26" s="1"/>
  <c r="D10" i="26" s="1"/>
  <c r="H8" i="26"/>
  <c r="H9" i="26" s="1"/>
  <c r="H10" i="26" s="1"/>
  <c r="L8" i="26"/>
  <c r="L9" i="26" s="1"/>
  <c r="L10" i="26" s="1"/>
  <c r="D8" i="29"/>
  <c r="D9" i="29" s="1"/>
  <c r="D10" i="29" s="1"/>
  <c r="C8" i="29"/>
  <c r="C9" i="29" s="1"/>
  <c r="C10" i="29" s="1"/>
  <c r="D8" i="28"/>
  <c r="D9" i="28" s="1"/>
  <c r="D10" i="28" s="1"/>
  <c r="D8" i="27"/>
  <c r="D9" i="27" s="1"/>
  <c r="D10" i="27" s="1"/>
  <c r="P13" i="10"/>
  <c r="P33" i="10"/>
  <c r="E6" i="9"/>
  <c r="P16" i="10"/>
  <c r="C16" i="28"/>
  <c r="P39" i="10"/>
  <c r="M29" i="10"/>
  <c r="C16" i="29" s="1"/>
  <c r="P21" i="10"/>
  <c r="F8" i="29"/>
  <c r="F9" i="29" s="1"/>
  <c r="F10" i="29" s="1"/>
  <c r="C8" i="28"/>
  <c r="C9" i="28" s="1"/>
  <c r="C10" i="28" s="1"/>
  <c r="G8" i="28"/>
  <c r="G9" i="28" s="1"/>
  <c r="G10" i="28" s="1"/>
  <c r="N9" i="26"/>
  <c r="N10" i="26" s="1"/>
  <c r="E8" i="29"/>
  <c r="E9" i="29" s="1"/>
  <c r="E10" i="29" s="1"/>
  <c r="F8" i="28"/>
  <c r="F9" i="28" s="1"/>
  <c r="F10" i="28" s="1"/>
  <c r="H8" i="28"/>
  <c r="H9" i="28" s="1"/>
  <c r="H10" i="28" s="1"/>
  <c r="O14" i="10" l="1"/>
  <c r="N7" i="10"/>
  <c r="O30" i="10"/>
  <c r="C17" i="28"/>
  <c r="A18" i="28" s="1"/>
  <c r="O23" i="10"/>
  <c r="P43" i="10"/>
  <c r="O43" i="10"/>
  <c r="C16" i="27"/>
  <c r="P10" i="10"/>
  <c r="P30" i="10"/>
  <c r="N11" i="10"/>
  <c r="P9" i="10"/>
  <c r="P14" i="10"/>
  <c r="C11" i="27"/>
  <c r="C12" i="27" s="1"/>
  <c r="G6" i="21" s="1"/>
  <c r="G10" i="26"/>
  <c r="C11" i="26" s="1"/>
  <c r="C12" i="26" s="1"/>
  <c r="C11" i="29"/>
  <c r="C12" i="29" s="1"/>
  <c r="G8" i="21" s="1"/>
  <c r="C11" i="28"/>
  <c r="C12" i="28" s="1"/>
  <c r="G7" i="21" s="1"/>
  <c r="P12" i="10"/>
  <c r="P15" i="10"/>
  <c r="G26" i="9"/>
  <c r="P25" i="10"/>
  <c r="P23" i="10"/>
  <c r="P38" i="10"/>
  <c r="N29" i="10"/>
  <c r="O29" i="10" s="1"/>
  <c r="P20" i="10"/>
  <c r="C17" i="27" l="1"/>
  <c r="O11" i="10"/>
  <c r="A18" i="27"/>
  <c r="H6" i="21" s="1"/>
  <c r="G5" i="21"/>
  <c r="B20" i="28"/>
  <c r="F7" i="21" s="1"/>
  <c r="H7" i="21"/>
  <c r="P7" i="10"/>
  <c r="C17" i="29"/>
  <c r="A18" i="29" s="1"/>
  <c r="P29" i="10"/>
  <c r="C16" i="26"/>
  <c r="P11" i="10"/>
  <c r="P6" i="10" l="1"/>
  <c r="O6" i="10"/>
  <c r="B20" i="27"/>
  <c r="F6" i="21" s="1"/>
  <c r="D20" i="28"/>
  <c r="B20" i="29"/>
  <c r="F8" i="21" s="1"/>
  <c r="H8" i="21"/>
  <c r="G36" i="9"/>
  <c r="C17" i="26"/>
  <c r="G37" i="9"/>
  <c r="G16" i="9"/>
  <c r="G17" i="9"/>
  <c r="A18" i="26" l="1"/>
  <c r="D20" i="27"/>
  <c r="D20" i="29"/>
  <c r="G6" i="9"/>
  <c r="G7" i="9"/>
  <c r="G27" i="9"/>
  <c r="B20" i="26" l="1"/>
  <c r="D20" i="26" s="1"/>
</calcChain>
</file>

<file path=xl/sharedStrings.xml><?xml version="1.0" encoding="utf-8"?>
<sst xmlns="http://schemas.openxmlformats.org/spreadsheetml/2006/main" count="945" uniqueCount="352">
  <si>
    <t xml:space="preserve">Управление семьи, материнства, детства и социальной поддержки населения Администрации муниципального образования "Завьяловский район" </t>
  </si>
  <si>
    <t xml:space="preserve">Количество семей, получивших социальную помощь в рамках проведения районных социально значимых и благотворительных мероприятий </t>
  </si>
  <si>
    <t xml:space="preserve">Количество многодетных семей </t>
  </si>
  <si>
    <t>Количество детей-сирот и детей, оставшихся без попечения родителей</t>
  </si>
  <si>
    <t xml:space="preserve">Своевременная адресная поддержка семей с детьми.  Повышение качества жизни семей с детьми,  увеличение количества многодетных семей, всестороннее укрепление института семьи как формы гармоничной жизнедеятельности личности </t>
  </si>
  <si>
    <t>0630160300</t>
  </si>
  <si>
    <t>0630261920</t>
  </si>
  <si>
    <t>08</t>
  </si>
  <si>
    <t xml:space="preserve">Организация обеспечения жильем льготных категорий граждан   </t>
  </si>
  <si>
    <t>322</t>
  </si>
  <si>
    <t>0630305660</t>
  </si>
  <si>
    <t>612, 622</t>
  </si>
  <si>
    <t>0610161900</t>
  </si>
  <si>
    <t>244</t>
  </si>
  <si>
    <t>07</t>
  </si>
  <si>
    <t>09</t>
  </si>
  <si>
    <t>0620104350</t>
  </si>
  <si>
    <t>0620161910</t>
  </si>
  <si>
    <t xml:space="preserve">Оказание адресной социальной помощи </t>
  </si>
  <si>
    <t xml:space="preserve">Единовременная денежная  выплата супружеским парам, отмечающим 50-, 55-, 60-, 65-, 70-, 75-летие совместной жизни               </t>
  </si>
  <si>
    <t xml:space="preserve">Повышение статуса и укрепление института семьи    
</t>
  </si>
  <si>
    <t>6</t>
  </si>
  <si>
    <t>Улучшение жилищных условий многодетных семей за счет предоставления безвозмездных субсидий на строительство, реконструкцию, капитальный ремонт и приобретение жилых помещений</t>
  </si>
  <si>
    <t>Улучшение жилищных условий молодых семей  за счет социальной выплаты на строительство (приобретение) жилых помещений</t>
  </si>
  <si>
    <t>%</t>
  </si>
  <si>
    <t>Кв.м</t>
  </si>
  <si>
    <t>Человек</t>
  </si>
  <si>
    <t>Семей</t>
  </si>
  <si>
    <t>Мероприятий</t>
  </si>
  <si>
    <t xml:space="preserve">Эффективность реализации муниципальной программы (подпрограммы) </t>
  </si>
  <si>
    <t>Степень достижения целевых показателей  муниципальной программы (подпрограммы) (результативность)</t>
  </si>
  <si>
    <t>ЭМП</t>
  </si>
  <si>
    <t>RМП</t>
  </si>
  <si>
    <t>DМП</t>
  </si>
  <si>
    <t>Критерии оценки эффективности муниципальной программы (код из приложения № 1 муниципальной программы (например 01.1.1, 01.01.02, 01.01.03 и т.д.))</t>
  </si>
  <si>
    <t>06.1.1.</t>
  </si>
  <si>
    <t>06.1.2.</t>
  </si>
  <si>
    <t>06.2.1.</t>
  </si>
  <si>
    <t>06.2.2.</t>
  </si>
  <si>
    <t>06.2.3.</t>
  </si>
  <si>
    <t>06.2.4.</t>
  </si>
  <si>
    <t>06.2.5.</t>
  </si>
  <si>
    <t>06.2.6.</t>
  </si>
  <si>
    <t>06.3.1.</t>
  </si>
  <si>
    <t>06.3.2.</t>
  </si>
  <si>
    <t>06.3.3.</t>
  </si>
  <si>
    <t>06.3.4.</t>
  </si>
  <si>
    <t>Степень достижения целевых показателей (индикаторов) (Rᴍᴨ)</t>
  </si>
  <si>
    <t>Тенденция развития*</t>
  </si>
  <si>
    <t>Ri</t>
  </si>
  <si>
    <t>Rмп</t>
  </si>
  <si>
    <t>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</si>
  <si>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t>Полнота использования запланированных на реализацию МП средств (Dᴍᴨ)</t>
  </si>
  <si>
    <t xml:space="preserve">Количество показателей </t>
  </si>
  <si>
    <r>
      <t>Эффективность реализации муниципальной программы (Э</t>
    </r>
    <r>
      <rPr>
        <b/>
        <sz val="11"/>
        <color indexed="8"/>
        <rFont val="Calibri"/>
        <family val="2"/>
        <charset val="204"/>
      </rPr>
      <t>ᴍᴨ)</t>
    </r>
  </si>
  <si>
    <t>Мероприятия, направленные на повышение общественного престижа и качества жизни института семьи, пропаганду семейных ценностей</t>
  </si>
  <si>
    <t>Управление культуры, управление семьи, управление ЗАГС</t>
  </si>
  <si>
    <t>Управление культуры, управление семьи</t>
  </si>
  <si>
    <t>Численность граждан, получивших адресную помощь</t>
  </si>
  <si>
    <t>__________________________</t>
  </si>
  <si>
    <t>Фактические расходы на отчетную дату</t>
  </si>
  <si>
    <t>_________________________</t>
  </si>
  <si>
    <t>___________________________</t>
  </si>
  <si>
    <t>Повышение статуса многодетной семьи</t>
  </si>
  <si>
    <t>Организация и проведение мероприятий для социально незащищенных слоев населения</t>
  </si>
  <si>
    <t xml:space="preserve">Организация обеспечения жильем льготных категорий граждан
</t>
  </si>
  <si>
    <t>Повышение роли матери в обществе</t>
  </si>
  <si>
    <t>Повышение статуса института семьи, распространение положительного опыта семейного воспитания</t>
  </si>
  <si>
    <t>Повышение семейной культуры и укрепление семейных традиций</t>
  </si>
  <si>
    <t xml:space="preserve">Повышение качества профилактической работы </t>
  </si>
  <si>
    <t>Материальная поддержка детей-сирот и детей, оставшихся без попечения родителей</t>
  </si>
  <si>
    <t>Улучшение эмоционального здоровья юбиляров</t>
  </si>
  <si>
    <t>№ п/п</t>
  </si>
  <si>
    <t>Единица измерения</t>
  </si>
  <si>
    <t>Наименование целевого показателя (индикатора)</t>
  </si>
  <si>
    <t>Срок выполнения</t>
  </si>
  <si>
    <t>Ожидаемый непосредственный результат</t>
  </si>
  <si>
    <t>2</t>
  </si>
  <si>
    <t>Показатель применения меры</t>
  </si>
  <si>
    <t>1</t>
  </si>
  <si>
    <t>Код бюджетной классификации</t>
  </si>
  <si>
    <t>ГРБС</t>
  </si>
  <si>
    <t>Рз</t>
  </si>
  <si>
    <t>Пр</t>
  </si>
  <si>
    <t>ЦС</t>
  </si>
  <si>
    <t>ВР</t>
  </si>
  <si>
    <t>Источник финансирования</t>
  </si>
  <si>
    <t>иные источники</t>
  </si>
  <si>
    <t>Оценка расходов, тыс. рублей</t>
  </si>
  <si>
    <t>Код аналитической программной классификации</t>
  </si>
  <si>
    <t>Пп</t>
  </si>
  <si>
    <t>ОМ</t>
  </si>
  <si>
    <t>М</t>
  </si>
  <si>
    <t>01</t>
  </si>
  <si>
    <t>02</t>
  </si>
  <si>
    <t>Наименование показателя</t>
  </si>
  <si>
    <t>03</t>
  </si>
  <si>
    <t>04</t>
  </si>
  <si>
    <t>Всего</t>
  </si>
  <si>
    <t>Наименование муниципальной программы, подпрограммы, основного мероприятия, мероприятия</t>
  </si>
  <si>
    <t>МП</t>
  </si>
  <si>
    <t>Расходы бюджета муниципального образования, тыс. рублей</t>
  </si>
  <si>
    <t>Наименование муниципальной программы, подпрограммы</t>
  </si>
  <si>
    <t>Наименование подпрограммы, основного мероприятия, мероприятия</t>
  </si>
  <si>
    <t>субвенции из бюджета Удмуртской Республики</t>
  </si>
  <si>
    <t>в том числе:</t>
  </si>
  <si>
    <t>субсидии из бюджета Удмуртской Республики</t>
  </si>
  <si>
    <t>3</t>
  </si>
  <si>
    <t>4</t>
  </si>
  <si>
    <t>5</t>
  </si>
  <si>
    <t>Реализация мероприятий по организации и предоставлению мер социальной поддержки детей-сирот и детей, оставшихся без попечения родителей</t>
  </si>
  <si>
    <t xml:space="preserve">Управление семьи </t>
  </si>
  <si>
    <t xml:space="preserve">Единовременная денежная  выплата супружеским парам, отмечающим 50-, 55-, 60-, 65-, 70-, 75-летие совместной жизни     </t>
  </si>
  <si>
    <t>Администрация МО "Завьяловский район"</t>
  </si>
  <si>
    <t>Оказание адресной социальной помощи</t>
  </si>
  <si>
    <t>Всего:</t>
  </si>
  <si>
    <t>9</t>
  </si>
  <si>
    <t>Реализация переданных  отдельных государственных полномочий</t>
  </si>
  <si>
    <t>Оказание материальной помощи ветеранам Великой Отечественной войны (далее - ВОВ) в связи с юбилейными днями рождения, начиная с 90-летия</t>
  </si>
  <si>
    <t>Значение показателя объема муниципальной услуги</t>
  </si>
  <si>
    <t>План</t>
  </si>
  <si>
    <t>Факт</t>
  </si>
  <si>
    <t>Относительное отклонение, %</t>
  </si>
  <si>
    <t>План на отчетный период</t>
  </si>
  <si>
    <t>Кассовое исполнение на конец отчетного года</t>
  </si>
  <si>
    <t>К плану на отчетный год</t>
  </si>
  <si>
    <t>Приложение № 5</t>
  </si>
  <si>
    <t>Код аналитичекой программной классификации</t>
  </si>
  <si>
    <t>Значение целевого показателя (индикатора)</t>
  </si>
  <si>
    <t>Абсолютное отклонение факта от плана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</si>
  <si>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</si>
  <si>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</si>
  <si>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</si>
  <si>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Вид правового акта</t>
  </si>
  <si>
    <t xml:space="preserve">Дата принятия </t>
  </si>
  <si>
    <t>Номер</t>
  </si>
  <si>
    <t>Суть изменений (краткое изложение)</t>
  </si>
  <si>
    <t>Обеспечение организации деятельности Комиссии по делам несовершеннолетних</t>
  </si>
  <si>
    <t xml:space="preserve">Предоставление субсидии на погашение части ипотечного кредита на приобретение (строительство) жилого помещения </t>
  </si>
  <si>
    <t>Новогодняя ёлка для детей, находящихся в трудной жизненной ситуации</t>
  </si>
  <si>
    <t>Управление образования</t>
  </si>
  <si>
    <t>7</t>
  </si>
  <si>
    <t xml:space="preserve">Улучшение жилищных условий отдельных категорий граждан          
</t>
  </si>
  <si>
    <t>8</t>
  </si>
  <si>
    <t>Управление семьи</t>
  </si>
  <si>
    <t>Изучение и распространение социально – положительных семейных традиций</t>
  </si>
  <si>
    <t>Проведение благотворительных акций по сбору вещей, игрушек, канцелярских, школьных принадлежностей</t>
  </si>
  <si>
    <t>Своевременная адресная поддержка семей с детьми</t>
  </si>
  <si>
    <t>Проведение Международного Дня матери</t>
  </si>
  <si>
    <t>Проведение Дня семьи, любви и верности</t>
  </si>
  <si>
    <t>Мероприятия, напрвленные на повышение общественного престижа и качества жизни института семьи, пропаганда семейных ценностей</t>
  </si>
  <si>
    <t>Проведение Международного Дня семьи</t>
  </si>
  <si>
    <t>06</t>
  </si>
  <si>
    <t>10</t>
  </si>
  <si>
    <t xml:space="preserve">Управление образования </t>
  </si>
  <si>
    <t xml:space="preserve">Наименование муниципальной услуги (работы) </t>
  </si>
  <si>
    <t>Мероприятия, направленные на обеспечение социальной поддержки семей и детей, находящихся в особых условиях</t>
  </si>
  <si>
    <t>Повышение качества жизни семей с детьми</t>
  </si>
  <si>
    <t>Комиссия по делам несовершеннолетних</t>
  </si>
  <si>
    <t>к письму управления семьи, материнства, детства и социальной поддержки населения Администрации муниципального образования "Завьяловский район"</t>
  </si>
  <si>
    <t>План на отчетный год</t>
  </si>
  <si>
    <t>Кассовое исполнение на конец отчетного периода</t>
  </si>
  <si>
    <t>К плану на отчетный период</t>
  </si>
  <si>
    <t>Отношение фактических расходов к оценке расходов, %</t>
  </si>
  <si>
    <t>Кассовые расходы, %</t>
  </si>
  <si>
    <t>Срок выполнения фактический</t>
  </si>
  <si>
    <t>Достигнутый результат</t>
  </si>
  <si>
    <t>Проблемы, возникшие в ходе реализации мероприятия</t>
  </si>
  <si>
    <t>Ответственный исполнитель, соисполнители</t>
  </si>
  <si>
    <t>Реализация мер социальной поддержки семей с детьми, направленная на улучшение демографической политики на территории муниципального образования «Завьяловский район»</t>
  </si>
  <si>
    <t xml:space="preserve">Факт на начало отчетного периода (за прошлый год) </t>
  </si>
  <si>
    <t xml:space="preserve">План на конец отчетного (текущего года) </t>
  </si>
  <si>
    <t xml:space="preserve">Факт  на конец отчетного периода </t>
  </si>
  <si>
    <t>Муниципальная программа</t>
  </si>
  <si>
    <t>Координатор</t>
  </si>
  <si>
    <t>Оказание адресной социальной помощи гражданам, находящимся в трудной жизненной ситуации</t>
  </si>
  <si>
    <t>Подготовка документов для награждения знаком отличия "Материнская слава" и "Родительская слава", общественной медалью "За любовь и верность", Почетными грамотами разного уровня</t>
  </si>
  <si>
    <t>Организация и проведение благотворительного мероприятия "Рождество добрых дел"</t>
  </si>
  <si>
    <t>Заместитель главы Администрации муниципального образования "Завьяловский район" по социальному комплексу</t>
  </si>
  <si>
    <t>Ответственный исполнитель</t>
  </si>
  <si>
    <t xml:space="preserve">Оказание адресной социальной помощи гражданам, находящимся в трудной жизненной ситуации           </t>
  </si>
  <si>
    <t>Управление семьи, Управление культуры, Управление ЗАГС, Управление социальной защиты населения в Завьяловском районе (по согласованию), АУСО УР "КЦСОН Завьяловского района" (по согласованию)</t>
  </si>
  <si>
    <t xml:space="preserve"> «Реализация демографической и социальной политики на территории муниципального образования «Завьяловский район» </t>
  </si>
  <si>
    <t>Повышение благосостояния семей с детьми</t>
  </si>
  <si>
    <t>Предоставление мер социальной поддержки многодетным семьям и учет (регистрация) многодетных семей за счет средств субвенций</t>
  </si>
  <si>
    <t>Мероприятия, направленные на ранее выявление детского и семейного неблагополучия</t>
  </si>
  <si>
    <t>Организация социальной поддержки детей-сирот и детей, оставшихся без попечения родителей за счет средств субвенций</t>
  </si>
  <si>
    <t>Организация деятельности опеки и попечительства в отношении несовершеннолетних за счет средств субвенций</t>
  </si>
  <si>
    <t>Выплаты единовременного пособия при всех формах устройства детей, лишенных родительского попечения в семью за счет средств субвенций</t>
  </si>
  <si>
    <t>Выплаты денежных средств на содержание усыновленных (удочеренных) детей за счет средств субвенций</t>
  </si>
  <si>
    <t>Оказание содействия детям-сиротам и детям, оставшимся без попечения родителей, в обучении на подготовительных отделениях образовательных организаций высшего образования</t>
  </si>
  <si>
    <t>Социальная поддержка и обеспечение жильем отдельных категорий граждан, формирование условий устойчивого развития доступной среды для инвалидов и других маломобильных групп населения</t>
  </si>
  <si>
    <t>Предоставление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за счет средств субвенций</t>
  </si>
  <si>
    <t>Предоставление социальных выплат молодым семьям - участникам основного мероприятия «Обеспечение жильем молодых семей»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</si>
  <si>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 xml:space="preserve">Повышение благосостояния семей с детьми </t>
  </si>
  <si>
    <t xml:space="preserve">Безопасное детство </t>
  </si>
  <si>
    <t>2020-2025 годы</t>
  </si>
  <si>
    <t xml:space="preserve">Поднятие престижа института семьи </t>
  </si>
  <si>
    <t>управление семьи</t>
  </si>
  <si>
    <t>Управление семьи, Управление образования</t>
  </si>
  <si>
    <t>Оплата труда специалиста отдела семьи и демографического развития управления семьи</t>
  </si>
  <si>
    <t>Безопасное детство</t>
  </si>
  <si>
    <t>Межведомственное взаимодействие органов и учреждений системы профилактики безнадзорности и правонарушений несовершеннолетних по предупреждению социального  сиротства и семейного неблагополучия. Раннее выявление детского и семейного неблагополучия</t>
  </si>
  <si>
    <t>Организация деятельности комиссий по делам несовершеннолетних и защите их прав за счет средств субвенций</t>
  </si>
  <si>
    <t xml:space="preserve">Управление семьи, Управление образования </t>
  </si>
  <si>
    <t>Социальная поддержка детей-сирот и детей, оставшихся без попечения родителей, и семей, принявших на воспитание детей, оставшихся без родительского попечения, увеличение количества детей-сирот, переданных на воспитание в семьи,  социализация детей-сирот и детей, оставшихся без попечения родителей, реализация переданных отдельных государственных полномочий</t>
  </si>
  <si>
    <t xml:space="preserve">Социальная поддержка и обеспечение жильем отдельных категорий граждан, формирование условий устойчивого развития доступной среды для инвалидов и других маломобильных групп населения
</t>
  </si>
  <si>
    <t xml:space="preserve">Повышение статуса и укрепление института семьи    </t>
  </si>
  <si>
    <t xml:space="preserve">Управление семьи,
МКУ «ЦБАС ЗР» 
(по согласованию), Управление социальной защиты населения в Завьяловском районе 
(по согласованию) </t>
  </si>
  <si>
    <t xml:space="preserve">Повышение статуса и укрепление института семьи. Социализация инвалидов в обществе    </t>
  </si>
  <si>
    <r>
      <t xml:space="preserve">Повышение социальной значимости пожилых людей, инвалидов и  </t>
    </r>
    <r>
      <rPr>
        <sz val="12"/>
        <color theme="1"/>
        <rFont val="Times New Roman"/>
        <family val="1"/>
        <charset val="204"/>
      </rPr>
      <t xml:space="preserve">людей с ограниченными возможностями здоровья  </t>
    </r>
    <r>
      <rPr>
        <sz val="12"/>
        <color rgb="FF000000"/>
        <rFont val="Times New Roman"/>
        <family val="1"/>
        <charset val="204"/>
      </rPr>
      <t xml:space="preserve">       </t>
    </r>
  </si>
  <si>
    <t xml:space="preserve">Доля устроенных детей-сирот и детей, оставшихся без попечения родителей, в замещающие семьи от общего количества выявленных детей в течение года </t>
  </si>
  <si>
    <t xml:space="preserve">Количество семей, находящихся в социально опасном положении, в отношении которых завершена индивидуальная программа социальной реабилитации </t>
  </si>
  <si>
    <t xml:space="preserve">Количество семей, находящихся в социально опасном положении, в отношении которых запущена индивидуальная программа социальной реабилитации </t>
  </si>
  <si>
    <t xml:space="preserve">Количество мероприятий, проведенных с целью профилактики вторичного сиротства </t>
  </si>
  <si>
    <t xml:space="preserve">Количество услуг психолого-педагогической, методической и консультативной помощи родителям (законным представителям) детей, а также  гражданам, желающим принять на воспитание в свои семьи детей, оставшихся без попечения родителей </t>
  </si>
  <si>
    <t>Услуг</t>
  </si>
  <si>
    <t xml:space="preserve">Количество граждан, в том числе молодых семей, получивших меры государственной поддержки на улучшение жилищных условий </t>
  </si>
  <si>
    <t>Ввод  (приобретение) жилья для граждан, проживающих в сельской местности</t>
  </si>
  <si>
    <t>Удельный вес зданий социальной сферы, адаптированных для доступности инвалидов и маломобильных групп населения</t>
  </si>
  <si>
    <t xml:space="preserve">Количество пенсионеров, инвалидов, принявших участие в социо-культурных, физкультурно-оздоровительных мероприятиях </t>
  </si>
  <si>
    <t>Факт за 2019 год</t>
  </si>
  <si>
    <t>06303L4970</t>
  </si>
  <si>
    <t>0630361920</t>
  </si>
  <si>
    <t>121,129, 242, 244</t>
  </si>
  <si>
    <t>612</t>
  </si>
  <si>
    <t>Форма 7. Результаты оценки эффективности муниципальной программы  «Реализация демографической и социальной политики на территории муниципального образования «Завьяловский район»  за 2021 год</t>
  </si>
  <si>
    <t>Мероприятия, направленные на обеспечение комплексного развития сельских территорий в рамках реализации государственной программы Российской Федерации "Комплексное развитие сельских территорий"</t>
  </si>
  <si>
    <t>Управление строительства и муниципального хозяйства</t>
  </si>
  <si>
    <t>0630307860</t>
  </si>
  <si>
    <t>061P104343</t>
  </si>
  <si>
    <t>Показатель выполнен.</t>
  </si>
  <si>
    <t>Показатель выполнен. Увеличение количества семей снятых с учета по которым завершена ИПСР связано с активизацией работы органов системы профилактики</t>
  </si>
  <si>
    <t>280</t>
  </si>
  <si>
    <t>281</t>
  </si>
  <si>
    <t>285</t>
  </si>
  <si>
    <t>283</t>
  </si>
  <si>
    <r>
      <t>Администрация муниципального образования «Муниципальный округ Завьяловский район Удмуртской Республики» (далее –</t>
    </r>
    <r>
      <rPr>
        <sz val="8.5"/>
        <color theme="1"/>
        <rFont val="Calibri"/>
        <family val="2"/>
        <charset val="204"/>
        <scheme val="minor"/>
      </rPr>
      <t xml:space="preserve"> </t>
    </r>
    <r>
      <rPr>
        <sz val="8.5"/>
        <color theme="1"/>
        <rFont val="Times New Roman"/>
        <family val="1"/>
        <charset val="204"/>
      </rPr>
      <t>Администрация  Завьяловского района)</t>
    </r>
  </si>
  <si>
    <t xml:space="preserve">Управление культуры, спорта и молодежной политики и архивного дела </t>
  </si>
  <si>
    <t>Администрация Завьяловского района</t>
  </si>
  <si>
    <t>Сводная бюджетная роспись на 1 января отчетного года</t>
  </si>
  <si>
    <t>Сводная бюджетная роспись на отчетную дату</t>
  </si>
  <si>
    <t>К плану на 1 января отчетного года</t>
  </si>
  <si>
    <t>К плану на отчетную дату</t>
  </si>
  <si>
    <t xml:space="preserve">Управление семьи, Управление культуры, спорта и молодежной политики и архивного дела </t>
  </si>
  <si>
    <t>55,0</t>
  </si>
  <si>
    <t>Расходы на реализацию социальной поддержки семей с детьми</t>
  </si>
  <si>
    <t>0620161900</t>
  </si>
  <si>
    <t>18275,6</t>
  </si>
  <si>
    <t>Комиссия по делам несовершеннолетних и защите их прав</t>
  </si>
  <si>
    <t>1009,8</t>
  </si>
  <si>
    <t>Создание  и организация деятельности комиссий по делам несовершеннолетних защите их прав за счет средств субвенций</t>
  </si>
  <si>
    <t>Расходы на реализацию мер по профилактике социального сиротства (услуги по обеспечению питания по проекту "Абонемент", услуги по оказанию психологической помощи несовершеннолетним)</t>
  </si>
  <si>
    <t>70</t>
  </si>
  <si>
    <t>Управление ЗАГС, управление семьи</t>
  </si>
  <si>
    <t xml:space="preserve">Управление семьи, УРООО ВОИ Завьяловского района (по согласованию) </t>
  </si>
  <si>
    <t>Форма 1. ОТЧЕТ об использовании бюджетных ассигнований бюджета муниципального образования "Муниципальный округ Завьяловский район Удмуртской Республики" на реализацию муниципальной программы  «Реализация демографической и социальной политики на территории Завьяловского района» за 2022 год</t>
  </si>
  <si>
    <t>Расходы на обеспечение осуществления отдельных государственных полномочий, передаваемых в соответствии с Законом УР  от 14.03.2003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</si>
  <si>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Расходы на осуществление деятельности специалистов, осуществляющих государственные полномочия, передаваемые  в соответствии с Законом УР от 14.03.2013 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</si>
  <si>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123,3</t>
  </si>
  <si>
    <t>499,8</t>
  </si>
  <si>
    <t>343,7</t>
  </si>
  <si>
    <t>23,8</t>
  </si>
  <si>
    <t>0630362012</t>
  </si>
  <si>
    <r>
      <t>Оценка расходов согласно муниципальной программе и сводной бюджетной росписи на отчетную дату</t>
    </r>
    <r>
      <rPr>
        <sz val="8"/>
        <rFont val="Calibri"/>
        <family val="2"/>
        <charset val="204"/>
      </rPr>
      <t>*</t>
    </r>
  </si>
  <si>
    <t>Форма 2. ОТЧЕТ о расходах на реализацию муниципальной программы за счет всех источников финансирования «Реализация демографической и социальной политики на территории Завьяловского района" за 2022 год</t>
  </si>
  <si>
    <t xml:space="preserve"> «Реализация демографической и социальной политики на территории Завьяловского района</t>
  </si>
  <si>
    <t>Бюджет Завьяловского района</t>
  </si>
  <si>
    <t xml:space="preserve">собственные средства </t>
  </si>
  <si>
    <t>иные межбюджетные трансферты из бюджета Удмуртской Республики, имеющие целевое назначение</t>
  </si>
  <si>
    <t xml:space="preserve">субвенции из бюджетов муниципальных - образований сельских поселений </t>
  </si>
  <si>
    <t>средства бюджетов других уровней бюджетной системы Российской Федерации</t>
  </si>
  <si>
    <t>бюджет Завьяловского района</t>
  </si>
  <si>
    <t xml:space="preserve">Расходы бюджета муниципального образования "Муниципальный округ Завьяловский район Удмуртской Республики" на оказание муниципальной услуги (выполнение работы), тыс. рублей </t>
  </si>
  <si>
    <t>Муниципальные задания на оказание муниципальных услуг, выполнение муниципальных работ муниципальными учреждениями муниципального образования "Муниципальный округ Завьяловский район Удмуртской Республики" муниципальной программы не доводятся</t>
  </si>
  <si>
    <t>Форма 6. Сведения о внесенных за отчетный период изменениях в муниципальную программу  «Реализация демографической и социальной политики на территории муниципального образования «Муниципальный округ Завьяловский район Удмуртской Республики»  за 2022 год</t>
  </si>
  <si>
    <t>Постановление Администрации муниципального образования "Муниципальный округ Завьяловский район Удмуртской Республики"</t>
  </si>
  <si>
    <t>О внесении изменений в муниципальную программу "Реализация демографической и социальной политики на территории Завьяловского района"</t>
  </si>
  <si>
    <t xml:space="preserve">Форма 3. ОТЧЕТ о выполнении основных мероприятий муниципальной программы «Реализация демографической и социальной политики на территории Завьяловского района  за 2022 год
</t>
  </si>
  <si>
    <t xml:space="preserve">"Реализация демографической и социальной политики на территории Завьяловского района" </t>
  </si>
  <si>
    <t>8.07.2022 в с. Юськи прошло торжественное мероприятие, посвященное Всероссийскому Дню семьи, любви и верности. На мероприятии 3 семьям вручены медали «За любовь и верность», 3 семьям дипломы за участие семей вреспубликанском этапе Всероссийском конкурсе "Семья года", 2 золотым юбилярам</t>
  </si>
  <si>
    <t>28.12.2022 состоялась традиционная Новогодняя елка для детей из малообеспеченных  семей, приняли участие 336 детей, все дети получили сладкий подарок</t>
  </si>
  <si>
    <t>Участие семей в республиканском конкурсе «Семейные трудовые династии"</t>
  </si>
  <si>
    <t>Участие в республиканском этапе всероссийского конкурса «Семья года»</t>
  </si>
  <si>
    <t>Приняли участия 4 семьи, семья Коневых прошла республиканский отбор для участия во всероссийском этапе в номинации "Золотая семья"</t>
  </si>
  <si>
    <t>в конкурсе «Семейные трудовые династии» участие приняли 3 династии, одна из них заняла 3 место в номинации «За эффективную работу» (педагогическая династия Егоровых д. Якшур)</t>
  </si>
  <si>
    <t xml:space="preserve">24.11.2022 районное торжественное мероприятие, посвященное Дню матери, также проведены торжественные мероприятия на всех 19 территориях с приглашением матерей, жен военнослужащих в зоне СВО (матерям было вручено 150 коробок конфет). </t>
  </si>
  <si>
    <t>Знаком отличия "Материнская слава" награждена Кабанова З.С. на торжественном приеме у Главы УР, общественной медалью "За любовь и верность" награждены 3 семьи (Кошины, Замятины, Тимирзяновы)</t>
  </si>
  <si>
    <t>Организация и проведение Координационных советов на территориях 19 территориальных органов</t>
  </si>
  <si>
    <t xml:space="preserve">Организация учета (регистрации) многодетных семей </t>
  </si>
  <si>
    <t>Мероприятия не проводились в связи с прекращением полномочий по осуществлению органами местного самоуправления в УР отдельных государственных полномочий  в сфере социальной поддержки многодетных семей в Управление социальной защиты населения УР при Министерстве социальной политики и труда УР с 01.11.2022. Расходов средств бюджета Завьяловского района в 2022 году не было</t>
  </si>
  <si>
    <t>Предоставление мер социальной поддержки многодетным семьям за счет средств субвенций</t>
  </si>
  <si>
    <t>Субвенции освоены  в размере - 13564,5 тыс. руб</t>
  </si>
  <si>
    <t xml:space="preserve">В целях оказания поддержки малообеспеченных семей с детьми в период подготовки к новому учебному году с 15 августа по 15 сентября 2022 года в муниципальном образовании «Завьяловский район» объявлена акция «Помоги собрать ребенка в школу» по сбору школьных принадлежностей, канцелярских товаров для детей, находящихся в трудной жизненной ситуации. Помощь оказана 14 семьям
</t>
  </si>
  <si>
    <t>Расходы на реализацию мер по профилактике социального сиротства (реализация проекта "Абонемент", оказание психологической помощи несовершеннолетним детям-сиротам, детям, оставшимся без попечения родителей, и их законным представителям, оказавшимся в трудной жизненной ситуации)</t>
  </si>
  <si>
    <t>Управление семьи, Управление образования, Молодежный центр, Центр внешкольной работы, Завьяловский музей истории и культуры</t>
  </si>
  <si>
    <t>МКУ«Управление муниципальных закупок» заключен муниципальный контракт № 35 от 25.02.2023 с привлеченным специалистом – психологом Тихоновой О.П. на сумму 30,0 тыс. руб.  В период с 07.07.2022 по 11.08.2022 были организованы экскурсии детей из семей, находящихся социально опасном положении, в Зоопарк Удмуртии, Конно-спортивный клуб "АС", базу отдыха "Дальвега", Колледж государственной и муниципальной службы, Ресурсный центр поддержки добровольчества, Национальную библиотеку УР. Охват составил 120 детей. Средства освоены в полном объеме.</t>
  </si>
  <si>
    <t>Выплаты денежных средств на содержание детей, находящихся под опекой (попечительством)</t>
  </si>
  <si>
    <t>Мероприятия не проводились, бюджетные средства не выделялись в связи с прекращением с 01.11.2021 полномочий по осуществлению органами местного самоуправления в УР отдельных государственных полномочий в сфере опеки и попечительства над несовершеннолетними и в сфере социальной поддержки многодетных семей в Управление социальной защиты населения УР при Министерстве социальной политики и труда УР</t>
  </si>
  <si>
    <t xml:space="preserve">Социальная поддержка детей-сирот и детей, оставшихся без попечения родителей, переданных в приемные семьи </t>
  </si>
  <si>
    <t>Кассовое исполнение составило 1234,6 тыс. руб. (91,7%)</t>
  </si>
  <si>
    <t xml:space="preserve">Управление семьи
</t>
  </si>
  <si>
    <t xml:space="preserve">управление семьи
</t>
  </si>
  <si>
    <t xml:space="preserve">Управление ЗАГС, управление семьи 
</t>
  </si>
  <si>
    <t>Оказана материальная помощь 54 ветеранам ВОВ на общую сумму 54,0 тыс. руб.</t>
  </si>
  <si>
    <t>Предоставлена единовременная денежная выплата 105 супружеским парам  Завьяловского района, отмечающим юбилеи совместной жизни на общую сумму 210 тыс. руб.</t>
  </si>
  <si>
    <t>Оказана адресная социальная помощь 64  семьям, находящимся в трудной жизненной ситуации на общую сумму 699,1 тыс. руб.</t>
  </si>
  <si>
    <t>Субвенции освоены  в размере - 592,7 тыс. руб (88,9 %)</t>
  </si>
  <si>
    <t>Расходы на предоставление социальных выплат молодым семьям - участникам основного мероприятия «Обеспечение жильем молодых семей»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</si>
  <si>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В марте 2022 свидетельства на приобретение (строительство) жилого помещения получили 3 семьи на сумму 2 381,4 тыс. руб. Социальная выплата использована молодыми семьями на погашение ипотечного кредита, взятого на приобретение жилого помещения</t>
  </si>
  <si>
    <t xml:space="preserve">Освоены денежные средства в размере 300 тыс. рублей, субсидия предоставлена  3 молодым семьям на погашение ипотечного кредита, используемого на приобретение (строительство) жилого помещения. </t>
  </si>
  <si>
    <t xml:space="preserve">Мероприятия, направленные на обеспечение комплексного развития сельских территорий в рамках реализации государственной программы Российской Федерации «Комплексное развитие сельских территорий» </t>
  </si>
  <si>
    <t xml:space="preserve">Управление семьи, Управление культуры, управление ЗАГС </t>
  </si>
  <si>
    <t>с 11.05.2022 – 10.06.2022 на территории Завьяловского района проведены мероприятия в рамках акции "Семья", посвященной Международному дню семьи и Дню защиты детей</t>
  </si>
  <si>
    <t>Управление семьи, Управление культуры, Управление ЗАГС, филиал БУСО УР "КЦСОН Завьяловского района" (по согласованию), Молодежный центр, территориальные органы и др.</t>
  </si>
  <si>
    <t>Управление семьи (Комиссия по делам несовершеннолетних),  Управление культуры,  органы и учреждения системы профилактики</t>
  </si>
  <si>
    <t>Проведение мероприятий, посвященных Международному дню семьи, Дню семьи, любви и верности, Дню матери, Новогодней елки для детей, находящихся в трудной жизненной ситуации и др.</t>
  </si>
  <si>
    <t>Организация и проведение мероприятий для граждан пожилого возраста, инвалидов и людей с ограниченными возможностями здоровья (Шахматно-шашечный турнир,  Мой мир, Две звезды, Выездное мероприятие «Село мое родное», День пожилого человека, День инвалида)</t>
  </si>
  <si>
    <t xml:space="preserve">Управление культуры, управление семьи, УРООО ВОИ Завьяловского района (по согласованию)  
</t>
  </si>
  <si>
    <t xml:space="preserve">Проведены следующие мероприятия: Шахматно-шашечный турнир, посвященный Международному женскому дню и Дню защитника Отечества, 18.04.2022 - районное мероприятие  для людей с ограниченными возможностями здоровья «Мой мир», 26.05.2022 -республиканский конкурс среди районных организаций УРО ВОИ «Две звезды», 07.07.2022 - выездное мероприятие «Село мое родное» для людей с ограниченными возможностями здоровья, посвященное 85-летию Завьяловского района, 30.09.2022 - соревнования по бочче и чужонболу в рамках проведения Дня пожилых людей среди районных организаций УРО ВОИ, 02.12.2022 - мероприятие, посвященное Международному дню инвалида и др. </t>
  </si>
  <si>
    <t>Расходы, направленные на социальную поддержку отдельных категорий граждан в рамках развития доступной среды для инвалидов</t>
  </si>
  <si>
    <t>Увеличение объектов социальной сферы, адаптированных для доступности инвалидов и маломобильных групп населения</t>
  </si>
  <si>
    <t>Расходы, направленные на социальную поддержку отдельных категорий граждан в рамках развития доступной среды для инвалидов (оборудование пандуса в МБОУ "Люкская СОШ")</t>
  </si>
  <si>
    <t>Средства  на создание безбарьерной среды для инвалидов и маломобильных групп населения в МБОУ «Люкская средняя общеобразовательная школа» (оборудование наружного пандуса с поручнями) освоены в полном объеме (626,1 тыс. рублей)</t>
  </si>
  <si>
    <r>
      <t xml:space="preserve">с 13.01.2022 по 14.01.2022 на всех 19 территориях прошла акция «Рождество добрых дел». </t>
    </r>
    <r>
      <rPr>
        <sz val="12"/>
        <color rgb="FF000000"/>
        <rFont val="Times New Roman"/>
        <family val="1"/>
        <charset val="204"/>
      </rPr>
      <t xml:space="preserve">Общая сумма оказанной помощи составила 702713,0 руб рублей, помощь оказана 60 семьям. </t>
    </r>
  </si>
  <si>
    <t>Координационные советы созданы на всех 19 территориях Завьяловского района. В 2022 году координационные советы проходили в плановом режиме на всех территориях.</t>
  </si>
  <si>
    <t>Форма 4. ОТЧЕТ о выполнении сводных показателей муниципальных заданий на оказание муниципальных услуг (выполнение работ) муниципальной программы «Реализация демографической и социальной политики на территории Завьяловского района"  за 2022 год</t>
  </si>
  <si>
    <t>Расходы,  направленные на социальную поддержку отдельных категорий граждан (организация работы президиума УРООО ВОИ Завьяловского района, организация и проведение мероприятий для граждан пожилого возраста, инвалидов и людей с ограниченными возможностями здоровья (Шахматно-шашечный турнир,  Мой мир, Две звезды, Выездное мероприятие «Село мое родное», День пожилого человека, День инвалида и др.)</t>
  </si>
  <si>
    <t xml:space="preserve">В течение  2022 года закреплено 6 жилых помещений, снято закрепление  с 11 жилых помещений  по различным причинам (в связи с достижением лица 18 лет, по решению ОСЗН). Кассовое исполнение составило 249,7 тыс. руб. (98,8 %)
В течение года 10 жилых помещений исключены из состава  специализированного  жилищного фонда УР, заключены 10 договоров  социального найма. </t>
  </si>
  <si>
    <t>Форма 5. ОТЧЕТ о достигнутых значениях целевых показателей (индикаторов) муниципальной программы «Реализация демографической и социальной политики на территории Завьяловского района"  за 2022 год</t>
  </si>
  <si>
    <t>Показатель не выполнен. Мероприятия не проводились, бюджетные средства не выделялись в связи с прекращением с 01.11.2021 полномочий по осуществлению органами местного самоуправления в УР отдельных государственных полномочий в сфере социальной поддержки многодетных семей в Управление социальной защиты населения УР при Министерстве социальной политики и труда УР</t>
  </si>
  <si>
    <t>Показатель не выполнен. Мероприятия не проводились, бюджетные средства не выделялись в связи с прекращением с 01.11.2021 полномочий по осуществлению органами местного самоуправления в УР отдельных государственных полномочий в сфере опеки и попечительства над несовершеннолетними в Управление социальной защиты населения УР при Министерстве социальной политики и труда УР</t>
  </si>
  <si>
    <t xml:space="preserve">Показатель выполнен. </t>
  </si>
  <si>
    <t xml:space="preserve">Показатель не выполнен в связи с недостаточным финансированием. Количество введенных в эксплуатацию жилых площадей зависит от объемов средств, выделяемых из федерального и регионального бюджетов </t>
  </si>
  <si>
    <t>Софинансирование мероприятий, направленных на комплексное развитие сельских территорий в сумме 14,9 тыс. руб.</t>
  </si>
  <si>
    <t>Показатель не выполнен в связи с недостаточностью финансирования. В 2022 был установлен пандус в МБОУ Люкская СОШ на сумму 626,1 тыс. руб.</t>
  </si>
  <si>
    <t>Показатель не выполнен. Мероприятия не проводились, бюджетные средства не выделялись в связи с прекращением с 01.11.2021 полномочий по осуществлению органами местного самоуправления в УР отдельных государственных полномочий в сфере опеки и попечительства и  социальной поддержки многодетных семей в Управление социальной защиты населения УР при Министерстве социальной политики и труда УР. Консультирование осуществлялось только в отношении детей и родителей, находящихся в трудной жизненной ситуации</t>
  </si>
  <si>
    <t xml:space="preserve">Показатель не выполнен. Мероприятия не проводились, бюджетные средства не выделялись в связи с прекращением с 01.11.2021 полномочий по осуществлению органами местного самоуправления в УР отдельных государственных полномочий в сфере опеки и попечительства и  социальной поддержки многодетных семей в Управление социальной защиты населения УР при Министерстве социальной политики и труда УР. </t>
  </si>
  <si>
    <t>Показатель не выполнен. Мероприятия для многодетных семей не проводились, бюджетные средства не выделялись в связи с прекращением с 01.11.2021 полномочий по осуществлению органами местного самоуправления в УР отдельных государственных полномочий в сфере социальной поддержки многодетных семей в Управление социальной защиты населения УР при Министерстве социальной политики и труда УР</t>
  </si>
  <si>
    <t>Показатель выполнен. Увеличение количества семей, в отношении которых запущена ИПСР, связано с активизацией работы органов системы профилактики по выявлению таких семей</t>
  </si>
  <si>
    <t>Полнота использования запланированных средств муниципальной программы (подпрограммы)</t>
  </si>
  <si>
    <t>Оказана адресная социальная помощь 230 семьям, на общую сумму 963,1 руб. Материальная помощь была оказана 64 семьям, находящимся в трудной жизненной ситуации. Кроме того, дополнительно 7 семей получили материальную помощь из резервного фонда Главы муниципального образования «Муниципальный округ Завьяловский район Удмуртской Республики» в размере  217953 руб.</t>
  </si>
  <si>
    <t>Факт за 2021 год</t>
  </si>
  <si>
    <t>Факт за 2022 год</t>
  </si>
  <si>
    <t>План на конец  2022 года</t>
  </si>
  <si>
    <t>Факт на конец 2022 года</t>
  </si>
  <si>
    <t>Факт на конец  2022 года</t>
  </si>
  <si>
    <t>Оценка эффективности реализации  подпрограммы "Повышение благосостояния семей с детьми" муниципальной программы «Реализация демографической и социальной политики на территории Завьяловского района"  за 2022 год</t>
  </si>
  <si>
    <t>Оценка эффективности реализации муниципальной программы «Реализация демографической и социальной политики на территории Завьяловского района»  за 2022 год</t>
  </si>
  <si>
    <t>Оценка эффективности реализации подпрограмм "Безопасное детство" муниципальной программы «Реализация демографической и социальной политики на территории Завьяловского района  за 2022 год</t>
  </si>
  <si>
    <t>Оценка эффективности реализации подпрограммы "Социальная поддержка и обеспечение жильем отдельных категорий граждан, формирование условий устойчивого развития доступной среды для инвалидов и других маломобильных групп населения"  муниципальной программы «Реализация демографической и социальной политики на территории Завьяловского района  за 2022 год</t>
  </si>
  <si>
    <t>121, 129, 242, 244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</si>
</sst>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"/>
    <numFmt numFmtId="166" formatCode="#,##0.0_р_."/>
    <numFmt numFmtId="167" formatCode="000000"/>
    <numFmt numFmtId="168" formatCode="_-* #,##0.0\ _₽_-;\-* #,##0.0\ _₽_-;_-* &quot;-&quot;?\ _₽_-;_-@_-"/>
    <numFmt numFmtId="169" formatCode="#,##0.0\ _₽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7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8.5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8.5"/>
      <name val="Calibri"/>
      <family val="2"/>
      <charset val="204"/>
    </font>
    <font>
      <sz val="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8.5"/>
      <color indexed="8"/>
      <name val="Calibri"/>
      <family val="2"/>
      <charset val="204"/>
    </font>
    <font>
      <sz val="8.5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6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8.5"/>
      <color rgb="FF7030A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.5"/>
      <color theme="1"/>
      <name val="Calibri"/>
      <family val="2"/>
      <charset val="204"/>
      <scheme val="minor"/>
    </font>
    <font>
      <b/>
      <sz val="8.5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4" fillId="0" borderId="0"/>
    <xf numFmtId="9" fontId="1" fillId="0" borderId="0" applyFont="0" applyFill="0" applyBorder="0" applyAlignment="0" applyProtection="0"/>
  </cellStyleXfs>
  <cellXfs count="416">
    <xf numFmtId="0" fontId="0" fillId="0" borderId="0" xfId="0"/>
    <xf numFmtId="0" fontId="11" fillId="0" borderId="0" xfId="0" applyFont="1"/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12" fillId="0" borderId="0" xfId="0" applyFont="1"/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10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0" fontId="6" fillId="4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9" fillId="0" borderId="0" xfId="0" applyFont="1"/>
    <xf numFmtId="0" fontId="9" fillId="0" borderId="1" xfId="0" applyFont="1" applyBorder="1"/>
    <xf numFmtId="0" fontId="9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166" fontId="6" fillId="4" borderId="1" xfId="0" applyNumberFormat="1" applyFont="1" applyFill="1" applyBorder="1" applyAlignment="1">
      <alignment horizontal="center" vertical="top"/>
    </xf>
    <xf numFmtId="166" fontId="9" fillId="0" borderId="1" xfId="0" applyNumberFormat="1" applyFont="1" applyBorder="1" applyAlignment="1">
      <alignment horizontal="center" vertical="top"/>
    </xf>
    <xf numFmtId="0" fontId="13" fillId="0" borderId="0" xfId="0" applyFont="1"/>
    <xf numFmtId="49" fontId="6" fillId="4" borderId="2" xfId="0" applyNumberFormat="1" applyFont="1" applyFill="1" applyBorder="1" applyAlignment="1">
      <alignment horizontal="center" vertical="top"/>
    </xf>
    <xf numFmtId="0" fontId="6" fillId="4" borderId="3" xfId="0" applyFont="1" applyFill="1" applyBorder="1" applyAlignment="1">
      <alignment vertical="top" wrapText="1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164" fontId="9" fillId="0" borderId="0" xfId="0" applyNumberFormat="1" applyFont="1"/>
    <xf numFmtId="0" fontId="14" fillId="0" borderId="0" xfId="0" applyFont="1"/>
    <xf numFmtId="166" fontId="7" fillId="4" borderId="1" xfId="0" applyNumberFormat="1" applyFont="1" applyFill="1" applyBorder="1" applyAlignment="1">
      <alignment horizontal="center" vertical="top"/>
    </xf>
    <xf numFmtId="0" fontId="19" fillId="0" borderId="0" xfId="0" applyFont="1"/>
    <xf numFmtId="0" fontId="20" fillId="0" borderId="0" xfId="0" applyFont="1"/>
    <xf numFmtId="0" fontId="7" fillId="5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7" fillId="5" borderId="1" xfId="0" applyNumberFormat="1" applyFont="1" applyFill="1" applyBorder="1" applyAlignment="1">
      <alignment horizontal="center" vertical="top"/>
    </xf>
    <xf numFmtId="0" fontId="7" fillId="5" borderId="1" xfId="0" applyFont="1" applyFill="1" applyBorder="1" applyAlignment="1">
      <alignment horizontal="left" vertical="top" wrapText="1"/>
    </xf>
    <xf numFmtId="166" fontId="6" fillId="5" borderId="1" xfId="0" applyNumberFormat="1" applyFont="1" applyFill="1" applyBorder="1" applyAlignment="1">
      <alignment horizontal="center" vertical="top"/>
    </xf>
    <xf numFmtId="0" fontId="6" fillId="4" borderId="1" xfId="0" applyFont="1" applyFill="1" applyBorder="1" applyAlignment="1">
      <alignment horizontal="center" vertical="center" wrapText="1"/>
    </xf>
    <xf numFmtId="166" fontId="6" fillId="4" borderId="3" xfId="0" applyNumberFormat="1" applyFont="1" applyFill="1" applyBorder="1" applyAlignment="1">
      <alignment horizontal="center" vertical="top"/>
    </xf>
    <xf numFmtId="166" fontId="9" fillId="0" borderId="1" xfId="0" applyNumberFormat="1" applyFont="1" applyFill="1" applyBorder="1" applyAlignment="1">
      <alignment horizontal="center" vertical="top"/>
    </xf>
    <xf numFmtId="166" fontId="6" fillId="4" borderId="2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9" fillId="0" borderId="0" xfId="0" applyFont="1" applyBorder="1"/>
    <xf numFmtId="166" fontId="6" fillId="0" borderId="1" xfId="0" applyNumberFormat="1" applyFont="1" applyFill="1" applyBorder="1" applyAlignment="1">
      <alignment horizontal="center" vertical="top"/>
    </xf>
    <xf numFmtId="166" fontId="13" fillId="4" borderId="1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/>
    </xf>
    <xf numFmtId="0" fontId="7" fillId="4" borderId="4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0" fillId="0" borderId="0" xfId="0" applyFill="1"/>
    <xf numFmtId="1" fontId="6" fillId="4" borderId="1" xfId="0" applyNumberFormat="1" applyFont="1" applyFill="1" applyBorder="1" applyAlignment="1">
      <alignment horizontal="center" vertical="top" wrapText="1"/>
    </xf>
    <xf numFmtId="166" fontId="6" fillId="4" borderId="1" xfId="0" applyNumberFormat="1" applyFont="1" applyFill="1" applyBorder="1" applyAlignment="1">
      <alignment horizontal="center" vertical="top" shrinkToFit="1"/>
    </xf>
    <xf numFmtId="0" fontId="23" fillId="0" borderId="1" xfId="0" applyFont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 vertical="top"/>
    </xf>
    <xf numFmtId="0" fontId="6" fillId="0" borderId="0" xfId="0" applyFont="1"/>
    <xf numFmtId="166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165" fontId="13" fillId="0" borderId="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6" fontId="6" fillId="4" borderId="3" xfId="0" applyNumberFormat="1" applyFont="1" applyFill="1" applyBorder="1" applyAlignment="1">
      <alignment horizontal="center" vertical="top" shrinkToFit="1"/>
    </xf>
    <xf numFmtId="49" fontId="9" fillId="0" borderId="0" xfId="0" applyNumberFormat="1" applyFont="1"/>
    <xf numFmtId="0" fontId="6" fillId="0" borderId="1" xfId="0" applyFont="1" applyBorder="1" applyAlignment="1">
      <alignment horizontal="center" vertical="top"/>
    </xf>
    <xf numFmtId="0" fontId="0" fillId="0" borderId="0" xfId="0" applyProtection="1"/>
    <xf numFmtId="0" fontId="10" fillId="0" borderId="1" xfId="0" applyFont="1" applyBorder="1" applyAlignment="1" applyProtection="1">
      <alignment horizontal="center" vertical="center" wrapText="1"/>
    </xf>
    <xf numFmtId="0" fontId="0" fillId="6" borderId="1" xfId="0" applyNumberFormat="1" applyFill="1" applyBorder="1" applyAlignment="1" applyProtection="1">
      <alignment horizontal="center" vertical="center"/>
      <protection locked="0"/>
    </xf>
    <xf numFmtId="14" fontId="0" fillId="6" borderId="1" xfId="0" applyNumberFormat="1" applyFill="1" applyBorder="1" applyAlignment="1" applyProtection="1">
      <alignment horizontal="center" vertical="center"/>
      <protection locked="0"/>
    </xf>
    <xf numFmtId="0" fontId="0" fillId="6" borderId="1" xfId="0" applyFill="1" applyBorder="1" applyProtection="1">
      <protection locked="0"/>
    </xf>
    <xf numFmtId="0" fontId="0" fillId="0" borderId="1" xfId="0" applyBorder="1" applyAlignment="1" applyProtection="1">
      <alignment horizontal="left" vertical="center"/>
    </xf>
    <xf numFmtId="0" fontId="0" fillId="6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 wrapText="1"/>
    </xf>
    <xf numFmtId="4" fontId="0" fillId="6" borderId="1" xfId="0" applyNumberFormat="1" applyFill="1" applyBorder="1" applyAlignment="1" applyProtection="1">
      <alignment horizontal="center" vertical="center"/>
      <protection locked="0"/>
    </xf>
    <xf numFmtId="165" fontId="0" fillId="6" borderId="1" xfId="0" applyNumberFormat="1" applyFill="1" applyBorder="1" applyAlignment="1" applyProtection="1">
      <alignment horizontal="center" vertical="center"/>
      <protection locked="0"/>
    </xf>
    <xf numFmtId="2" fontId="0" fillId="0" borderId="1" xfId="0" applyNumberFormat="1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/>
    </xf>
    <xf numFmtId="2" fontId="0" fillId="0" borderId="0" xfId="0" applyNumberFormat="1" applyBorder="1" applyAlignment="1" applyProtection="1">
      <alignment horizontal="center" vertical="center"/>
    </xf>
    <xf numFmtId="1" fontId="0" fillId="0" borderId="1" xfId="0" applyNumberFormat="1" applyBorder="1" applyAlignment="1" applyProtection="1">
      <alignment horizontal="center" vertical="center"/>
    </xf>
    <xf numFmtId="2" fontId="10" fillId="3" borderId="1" xfId="0" applyNumberFormat="1" applyFont="1" applyFill="1" applyBorder="1" applyAlignment="1" applyProtection="1">
      <alignment horizontal="center" vertical="center"/>
    </xf>
    <xf numFmtId="2" fontId="10" fillId="4" borderId="0" xfId="0" applyNumberFormat="1" applyFont="1" applyFill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2" fontId="2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/>
    </xf>
    <xf numFmtId="165" fontId="6" fillId="4" borderId="0" xfId="0" applyNumberFormat="1" applyFont="1" applyFill="1"/>
    <xf numFmtId="0" fontId="6" fillId="4" borderId="0" xfId="0" applyFont="1" applyFill="1"/>
    <xf numFmtId="164" fontId="7" fillId="5" borderId="1" xfId="0" applyNumberFormat="1" applyFont="1" applyFill="1" applyBorder="1" applyAlignment="1">
      <alignment horizontal="center" vertical="top"/>
    </xf>
    <xf numFmtId="164" fontId="0" fillId="6" borderId="1" xfId="0" applyNumberFormat="1" applyFill="1" applyBorder="1" applyAlignment="1" applyProtection="1">
      <alignment horizontal="center" vertical="center"/>
      <protection locked="0"/>
    </xf>
    <xf numFmtId="0" fontId="0" fillId="4" borderId="0" xfId="0" applyFill="1"/>
    <xf numFmtId="0" fontId="30" fillId="0" borderId="1" xfId="0" applyFont="1" applyFill="1" applyBorder="1" applyAlignment="1">
      <alignment horizontal="center" vertical="center" wrapText="1"/>
    </xf>
    <xf numFmtId="49" fontId="28" fillId="5" borderId="1" xfId="0" applyNumberFormat="1" applyFont="1" applyFill="1" applyBorder="1" applyAlignment="1">
      <alignment horizontal="center" vertical="top"/>
    </xf>
    <xf numFmtId="49" fontId="28" fillId="0" borderId="1" xfId="0" applyNumberFormat="1" applyFont="1" applyFill="1" applyBorder="1" applyAlignment="1">
      <alignment horizontal="center" vertical="top"/>
    </xf>
    <xf numFmtId="0" fontId="30" fillId="4" borderId="1" xfId="0" applyFont="1" applyFill="1" applyBorder="1" applyAlignment="1">
      <alignment horizontal="center" vertical="top" wrapText="1"/>
    </xf>
    <xf numFmtId="0" fontId="30" fillId="4" borderId="1" xfId="0" applyFont="1" applyFill="1" applyBorder="1" applyAlignment="1">
      <alignment horizontal="left" vertical="top" wrapText="1"/>
    </xf>
    <xf numFmtId="0" fontId="30" fillId="0" borderId="1" xfId="0" applyFont="1" applyBorder="1" applyAlignment="1">
      <alignment horizontal="left" vertical="top" wrapText="1"/>
    </xf>
    <xf numFmtId="49" fontId="30" fillId="0" borderId="1" xfId="0" applyNumberFormat="1" applyFont="1" applyFill="1" applyBorder="1" applyAlignment="1">
      <alignment horizontal="center" vertical="top"/>
    </xf>
    <xf numFmtId="49" fontId="30" fillId="0" borderId="1" xfId="0" applyNumberFormat="1" applyFont="1" applyFill="1" applyBorder="1" applyAlignment="1">
      <alignment horizontal="left" vertical="top" wrapText="1"/>
    </xf>
    <xf numFmtId="49" fontId="30" fillId="4" borderId="1" xfId="0" applyNumberFormat="1" applyFont="1" applyFill="1" applyBorder="1" applyAlignment="1">
      <alignment horizontal="center" vertical="top"/>
    </xf>
    <xf numFmtId="0" fontId="28" fillId="4" borderId="1" xfId="0" applyFont="1" applyFill="1" applyBorder="1" applyAlignment="1">
      <alignment horizontal="left" vertical="top" wrapText="1"/>
    </xf>
    <xf numFmtId="0" fontId="30" fillId="0" borderId="1" xfId="0" applyFont="1" applyFill="1" applyBorder="1" applyAlignment="1">
      <alignment horizontal="left" vertical="top" wrapText="1"/>
    </xf>
    <xf numFmtId="49" fontId="28" fillId="4" borderId="1" xfId="0" applyNumberFormat="1" applyFont="1" applyFill="1" applyBorder="1" applyAlignment="1">
      <alignment horizontal="center" vertical="top"/>
    </xf>
    <xf numFmtId="0" fontId="30" fillId="4" borderId="1" xfId="0" applyFont="1" applyFill="1" applyBorder="1" applyAlignment="1">
      <alignment vertical="top" wrapText="1"/>
    </xf>
    <xf numFmtId="49" fontId="28" fillId="4" borderId="3" xfId="0" applyNumberFormat="1" applyFont="1" applyFill="1" applyBorder="1" applyAlignment="1">
      <alignment horizontal="center" vertical="top" wrapText="1"/>
    </xf>
    <xf numFmtId="49" fontId="28" fillId="4" borderId="1" xfId="0" applyNumberFormat="1" applyFont="1" applyFill="1" applyBorder="1" applyAlignment="1">
      <alignment horizontal="center" vertical="top" wrapText="1"/>
    </xf>
    <xf numFmtId="49" fontId="30" fillId="4" borderId="1" xfId="0" applyNumberFormat="1" applyFont="1" applyFill="1" applyBorder="1" applyAlignment="1">
      <alignment horizontal="left" vertical="top" wrapText="1"/>
    </xf>
    <xf numFmtId="166" fontId="6" fillId="8" borderId="1" xfId="0" applyNumberFormat="1" applyFont="1" applyFill="1" applyBorder="1" applyAlignment="1">
      <alignment horizontal="center" vertical="top"/>
    </xf>
    <xf numFmtId="165" fontId="31" fillId="0" borderId="0" xfId="0" applyNumberFormat="1" applyFont="1"/>
    <xf numFmtId="0" fontId="31" fillId="0" borderId="0" xfId="0" applyFont="1"/>
    <xf numFmtId="166" fontId="7" fillId="5" borderId="1" xfId="0" applyNumberFormat="1" applyFont="1" applyFill="1" applyBorder="1" applyAlignment="1">
      <alignment horizontal="center" vertical="top"/>
    </xf>
    <xf numFmtId="165" fontId="7" fillId="5" borderId="1" xfId="0" applyNumberFormat="1" applyFont="1" applyFill="1" applyBorder="1" applyAlignment="1">
      <alignment horizontal="center" vertical="top"/>
    </xf>
    <xf numFmtId="49" fontId="30" fillId="4" borderId="2" xfId="0" applyNumberFormat="1" applyFont="1" applyFill="1" applyBorder="1" applyAlignment="1">
      <alignment horizontal="center" vertical="top"/>
    </xf>
    <xf numFmtId="0" fontId="30" fillId="4" borderId="2" xfId="0" applyFont="1" applyFill="1" applyBorder="1" applyAlignment="1">
      <alignment horizontal="left" vertical="top" wrapText="1"/>
    </xf>
    <xf numFmtId="0" fontId="0" fillId="0" borderId="0" xfId="0" applyBorder="1"/>
    <xf numFmtId="165" fontId="6" fillId="4" borderId="1" xfId="0" applyNumberFormat="1" applyFont="1" applyFill="1" applyBorder="1" applyAlignment="1">
      <alignment horizontal="center" vertical="top"/>
    </xf>
    <xf numFmtId="0" fontId="28" fillId="0" borderId="1" xfId="0" applyFont="1" applyFill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49" fontId="30" fillId="4" borderId="1" xfId="0" applyNumberFormat="1" applyFont="1" applyFill="1" applyBorder="1" applyAlignment="1">
      <alignment horizontal="center" vertical="top" wrapText="1"/>
    </xf>
    <xf numFmtId="0" fontId="30" fillId="0" borderId="1" xfId="0" applyFont="1" applyBorder="1" applyAlignment="1">
      <alignment vertical="top" wrapText="1"/>
    </xf>
    <xf numFmtId="0" fontId="30" fillId="0" borderId="1" xfId="0" applyFont="1" applyBorder="1" applyAlignment="1">
      <alignment horizontal="justify" vertical="top"/>
    </xf>
    <xf numFmtId="49" fontId="28" fillId="0" borderId="1" xfId="0" applyNumberFormat="1" applyFont="1" applyBorder="1" applyAlignment="1">
      <alignment horizontal="left" vertical="top" wrapText="1"/>
    </xf>
    <xf numFmtId="0" fontId="30" fillId="9" borderId="1" xfId="0" applyFont="1" applyFill="1" applyBorder="1" applyAlignment="1">
      <alignment horizontal="center" vertical="top"/>
    </xf>
    <xf numFmtId="0" fontId="30" fillId="9" borderId="1" xfId="0" applyFont="1" applyFill="1" applyBorder="1" applyAlignment="1">
      <alignment vertical="top" wrapText="1"/>
    </xf>
    <xf numFmtId="0" fontId="30" fillId="9" borderId="1" xfId="0" applyFont="1" applyFill="1" applyBorder="1" applyAlignment="1">
      <alignment vertical="top"/>
    </xf>
    <xf numFmtId="49" fontId="30" fillId="4" borderId="3" xfId="0" applyNumberFormat="1" applyFont="1" applyFill="1" applyBorder="1" applyAlignment="1">
      <alignment horizontal="center" vertical="top" wrapText="1"/>
    </xf>
    <xf numFmtId="49" fontId="28" fillId="0" borderId="1" xfId="0" applyNumberFormat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vertical="top"/>
    </xf>
    <xf numFmtId="49" fontId="6" fillId="4" borderId="3" xfId="0" applyNumberFormat="1" applyFont="1" applyFill="1" applyBorder="1" applyAlignment="1">
      <alignment horizontal="center" vertical="top"/>
    </xf>
    <xf numFmtId="0" fontId="6" fillId="4" borderId="1" xfId="0" applyFont="1" applyFill="1" applyBorder="1" applyAlignment="1">
      <alignment horizontal="left" vertical="top" wrapText="1"/>
    </xf>
    <xf numFmtId="0" fontId="30" fillId="0" borderId="1" xfId="0" applyFont="1" applyBorder="1" applyAlignment="1">
      <alignment horizontal="left" vertical="top" wrapText="1"/>
    </xf>
    <xf numFmtId="0" fontId="36" fillId="0" borderId="14" xfId="0" applyFont="1" applyBorder="1" applyAlignment="1">
      <alignment horizontal="center"/>
    </xf>
    <xf numFmtId="0" fontId="36" fillId="0" borderId="13" xfId="0" applyFont="1" applyBorder="1" applyAlignment="1">
      <alignment horizontal="center"/>
    </xf>
    <xf numFmtId="0" fontId="38" fillId="10" borderId="14" xfId="0" applyFont="1" applyFill="1" applyBorder="1" applyAlignment="1">
      <alignment horizontal="center" vertical="top"/>
    </xf>
    <xf numFmtId="0" fontId="38" fillId="10" borderId="13" xfId="0" applyFont="1" applyFill="1" applyBorder="1" applyAlignment="1">
      <alignment horizontal="center" vertical="top"/>
    </xf>
    <xf numFmtId="0" fontId="38" fillId="10" borderId="14" xfId="0" applyFont="1" applyFill="1" applyBorder="1" applyAlignment="1">
      <alignment horizontal="center"/>
    </xf>
    <xf numFmtId="0" fontId="38" fillId="10" borderId="13" xfId="0" applyFont="1" applyFill="1" applyBorder="1" applyAlignment="1">
      <alignment horizontal="center"/>
    </xf>
    <xf numFmtId="0" fontId="38" fillId="10" borderId="17" xfId="0" applyFont="1" applyFill="1" applyBorder="1" applyAlignment="1">
      <alignment horizontal="center" vertical="top"/>
    </xf>
    <xf numFmtId="0" fontId="0" fillId="6" borderId="6" xfId="0" applyNumberFormat="1" applyFill="1" applyBorder="1" applyAlignment="1" applyProtection="1">
      <alignment horizontal="center" vertical="center"/>
      <protection locked="0"/>
    </xf>
    <xf numFmtId="0" fontId="0" fillId="6" borderId="6" xfId="0" applyFill="1" applyBorder="1" applyAlignment="1" applyProtection="1">
      <alignment horizontal="center" vertical="center"/>
      <protection locked="0"/>
    </xf>
    <xf numFmtId="2" fontId="0" fillId="0" borderId="6" xfId="0" applyNumberFormat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3" fontId="0" fillId="0" borderId="0" xfId="0" applyNumberFormat="1" applyFill="1" applyBorder="1" applyAlignment="1" applyProtection="1">
      <alignment horizontal="center" vertical="center"/>
      <protection locked="0"/>
    </xf>
    <xf numFmtId="2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165" fontId="0" fillId="0" borderId="0" xfId="0" applyNumberFormat="1" applyFill="1" applyBorder="1" applyAlignment="1" applyProtection="1">
      <alignment horizontal="center" vertical="center"/>
      <protection locked="0"/>
    </xf>
    <xf numFmtId="164" fontId="0" fillId="0" borderId="0" xfId="0" applyNumberFormat="1" applyFill="1" applyBorder="1" applyAlignment="1" applyProtection="1">
      <alignment horizontal="center" vertical="center"/>
      <protection locked="0"/>
    </xf>
    <xf numFmtId="14" fontId="0" fillId="0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protection locked="0"/>
    </xf>
    <xf numFmtId="1" fontId="0" fillId="0" borderId="4" xfId="0" applyNumberFormat="1" applyBorder="1" applyAlignment="1" applyProtection="1">
      <alignment horizontal="center" vertical="center"/>
    </xf>
    <xf numFmtId="0" fontId="0" fillId="0" borderId="0" xfId="0" applyBorder="1" applyProtection="1"/>
    <xf numFmtId="1" fontId="0" fillId="0" borderId="0" xfId="0" applyNumberFormat="1" applyBorder="1" applyAlignment="1" applyProtection="1">
      <alignment horizontal="center" vertical="center"/>
    </xf>
    <xf numFmtId="49" fontId="28" fillId="0" borderId="3" xfId="0" applyNumberFormat="1" applyFont="1" applyFill="1" applyBorder="1" applyAlignment="1">
      <alignment horizontal="center" vertical="top" wrapText="1"/>
    </xf>
    <xf numFmtId="0" fontId="23" fillId="0" borderId="1" xfId="0" applyFont="1" applyBorder="1" applyAlignment="1">
      <alignment vertical="top" wrapText="1"/>
    </xf>
    <xf numFmtId="14" fontId="23" fillId="0" borderId="1" xfId="0" applyNumberFormat="1" applyFont="1" applyFill="1" applyBorder="1" applyAlignment="1">
      <alignment vertical="top"/>
    </xf>
    <xf numFmtId="0" fontId="23" fillId="0" borderId="1" xfId="0" applyFont="1" applyFill="1" applyBorder="1" applyAlignment="1">
      <alignment vertical="top"/>
    </xf>
    <xf numFmtId="0" fontId="23" fillId="0" borderId="1" xfId="0" applyFont="1" applyFill="1" applyBorder="1" applyAlignment="1">
      <alignment vertical="center" wrapText="1"/>
    </xf>
    <xf numFmtId="0" fontId="10" fillId="0" borderId="3" xfId="0" applyFont="1" applyBorder="1" applyAlignment="1" applyProtection="1">
      <alignment vertical="center" wrapText="1"/>
    </xf>
    <xf numFmtId="11" fontId="30" fillId="0" borderId="3" xfId="0" applyNumberFormat="1" applyFont="1" applyFill="1" applyBorder="1" applyAlignment="1">
      <alignment horizontal="left" vertical="top" wrapText="1"/>
    </xf>
    <xf numFmtId="0" fontId="34" fillId="0" borderId="0" xfId="0" applyFont="1" applyAlignment="1">
      <alignment horizontal="left" vertical="top" wrapText="1"/>
    </xf>
    <xf numFmtId="0" fontId="30" fillId="0" borderId="1" xfId="0" applyFont="1" applyBorder="1" applyAlignment="1">
      <alignment horizontal="justify" vertical="top" wrapText="1"/>
    </xf>
    <xf numFmtId="0" fontId="34" fillId="0" borderId="1" xfId="0" applyFont="1" applyBorder="1" applyAlignment="1">
      <alignment horizontal="left" vertical="top" wrapText="1"/>
    </xf>
    <xf numFmtId="0" fontId="32" fillId="6" borderId="1" xfId="0" applyFont="1" applyFill="1" applyBorder="1" applyAlignment="1" applyProtection="1">
      <alignment horizontal="center" vertical="center"/>
      <protection locked="0"/>
    </xf>
    <xf numFmtId="49" fontId="6" fillId="4" borderId="2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/>
    </xf>
    <xf numFmtId="0" fontId="6" fillId="4" borderId="1" xfId="0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/>
    </xf>
    <xf numFmtId="49" fontId="6" fillId="4" borderId="1" xfId="0" applyNumberFormat="1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left" vertical="top" wrapText="1"/>
    </xf>
    <xf numFmtId="0" fontId="30" fillId="0" borderId="3" xfId="0" applyFont="1" applyBorder="1" applyAlignment="1">
      <alignment horizontal="left" vertical="top" wrapText="1"/>
    </xf>
    <xf numFmtId="11" fontId="30" fillId="0" borderId="1" xfId="0" applyNumberFormat="1" applyFont="1" applyFill="1" applyBorder="1" applyAlignment="1">
      <alignment horizontal="left" vertical="top" wrapText="1"/>
    </xf>
    <xf numFmtId="49" fontId="6" fillId="11" borderId="3" xfId="0" applyNumberFormat="1" applyFont="1" applyFill="1" applyBorder="1" applyAlignment="1">
      <alignment vertical="top"/>
    </xf>
    <xf numFmtId="49" fontId="7" fillId="11" borderId="3" xfId="0" applyNumberFormat="1" applyFont="1" applyFill="1" applyBorder="1" applyAlignment="1">
      <alignment vertical="top"/>
    </xf>
    <xf numFmtId="0" fontId="7" fillId="11" borderId="3" xfId="0" applyFont="1" applyFill="1" applyBorder="1" applyAlignment="1">
      <alignment vertical="top" wrapText="1"/>
    </xf>
    <xf numFmtId="0" fontId="7" fillId="11" borderId="1" xfId="0" applyFont="1" applyFill="1" applyBorder="1" applyAlignment="1">
      <alignment horizontal="left" vertical="top" wrapText="1"/>
    </xf>
    <xf numFmtId="166" fontId="6" fillId="11" borderId="1" xfId="0" applyNumberFormat="1" applyFont="1" applyFill="1" applyBorder="1" applyAlignment="1">
      <alignment horizontal="center" vertical="top"/>
    </xf>
    <xf numFmtId="166" fontId="6" fillId="11" borderId="1" xfId="0" applyNumberFormat="1" applyFont="1" applyFill="1" applyBorder="1" applyAlignment="1">
      <alignment horizontal="center" vertical="top" wrapText="1"/>
    </xf>
    <xf numFmtId="166" fontId="7" fillId="11" borderId="1" xfId="0" applyNumberFormat="1" applyFont="1" applyFill="1" applyBorder="1" applyAlignment="1">
      <alignment horizontal="center" vertical="top"/>
    </xf>
    <xf numFmtId="165" fontId="6" fillId="11" borderId="1" xfId="0" applyNumberFormat="1" applyFont="1" applyFill="1" applyBorder="1" applyAlignment="1">
      <alignment horizontal="center" vertical="top"/>
    </xf>
    <xf numFmtId="0" fontId="7" fillId="11" borderId="5" xfId="0" applyFont="1" applyFill="1" applyBorder="1" applyAlignment="1">
      <alignment vertical="top" wrapText="1"/>
    </xf>
    <xf numFmtId="0" fontId="6" fillId="11" borderId="1" xfId="0" applyFont="1" applyFill="1" applyBorder="1" applyAlignment="1">
      <alignment horizontal="left" vertical="top" wrapText="1"/>
    </xf>
    <xf numFmtId="49" fontId="6" fillId="11" borderId="1" xfId="0" applyNumberFormat="1" applyFont="1" applyFill="1" applyBorder="1" applyAlignment="1">
      <alignment horizontal="center" vertical="top"/>
    </xf>
    <xf numFmtId="1" fontId="6" fillId="11" borderId="1" xfId="0" applyNumberFormat="1" applyFont="1" applyFill="1" applyBorder="1" applyAlignment="1">
      <alignment horizontal="center" vertical="top" wrapText="1"/>
    </xf>
    <xf numFmtId="0" fontId="7" fillId="11" borderId="2" xfId="0" applyFont="1" applyFill="1" applyBorder="1" applyAlignment="1">
      <alignment vertical="top" wrapText="1"/>
    </xf>
    <xf numFmtId="0" fontId="6" fillId="11" borderId="1" xfId="0" applyFont="1" applyFill="1" applyBorder="1" applyAlignment="1">
      <alignment vertical="top" wrapText="1"/>
    </xf>
    <xf numFmtId="0" fontId="6" fillId="11" borderId="3" xfId="0" applyFont="1" applyFill="1" applyBorder="1" applyAlignment="1">
      <alignment vertical="top" wrapText="1"/>
    </xf>
    <xf numFmtId="49" fontId="7" fillId="11" borderId="3" xfId="0" applyNumberFormat="1" applyFont="1" applyFill="1" applyBorder="1" applyAlignment="1">
      <alignment horizontal="center" vertical="top"/>
    </xf>
    <xf numFmtId="0" fontId="7" fillId="11" borderId="1" xfId="0" applyFont="1" applyFill="1" applyBorder="1" applyAlignment="1">
      <alignment vertical="top" wrapText="1"/>
    </xf>
    <xf numFmtId="165" fontId="7" fillId="11" borderId="1" xfId="0" applyNumberFormat="1" applyFont="1" applyFill="1" applyBorder="1" applyAlignment="1">
      <alignment horizontal="center" vertical="top"/>
    </xf>
    <xf numFmtId="49" fontId="7" fillId="11" borderId="2" xfId="0" applyNumberFormat="1" applyFont="1" applyFill="1" applyBorder="1" applyAlignment="1">
      <alignment horizontal="center" vertical="top"/>
    </xf>
    <xf numFmtId="0" fontId="9" fillId="0" borderId="1" xfId="0" applyFont="1" applyBorder="1" applyAlignment="1">
      <alignment wrapText="1"/>
    </xf>
    <xf numFmtId="0" fontId="7" fillId="11" borderId="1" xfId="0" applyFont="1" applyFill="1" applyBorder="1"/>
    <xf numFmtId="49" fontId="6" fillId="11" borderId="1" xfId="0" applyNumberFormat="1" applyFont="1" applyFill="1" applyBorder="1" applyAlignment="1">
      <alignment horizontal="center" vertical="top" wrapText="1"/>
    </xf>
    <xf numFmtId="49" fontId="6" fillId="11" borderId="3" xfId="0" applyNumberFormat="1" applyFont="1" applyFill="1" applyBorder="1" applyAlignment="1">
      <alignment horizontal="center" vertical="top"/>
    </xf>
    <xf numFmtId="1" fontId="6" fillId="11" borderId="3" xfId="0" applyNumberFormat="1" applyFont="1" applyFill="1" applyBorder="1" applyAlignment="1">
      <alignment horizontal="center" vertical="top"/>
    </xf>
    <xf numFmtId="166" fontId="7" fillId="11" borderId="3" xfId="0" applyNumberFormat="1" applyFont="1" applyFill="1" applyBorder="1" applyAlignment="1">
      <alignment horizontal="center" vertical="top"/>
    </xf>
    <xf numFmtId="11" fontId="30" fillId="0" borderId="1" xfId="0" applyNumberFormat="1" applyFont="1" applyFill="1" applyBorder="1" applyAlignment="1">
      <alignment horizontal="left" vertical="top" wrapText="1"/>
    </xf>
    <xf numFmtId="49" fontId="6" fillId="4" borderId="3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vertical="top" wrapText="1"/>
    </xf>
    <xf numFmtId="0" fontId="37" fillId="9" borderId="1" xfId="0" applyFont="1" applyFill="1" applyBorder="1" applyAlignment="1">
      <alignment vertical="center" wrapText="1"/>
    </xf>
    <xf numFmtId="2" fontId="6" fillId="11" borderId="1" xfId="0" applyNumberFormat="1" applyFont="1" applyFill="1" applyBorder="1" applyAlignment="1">
      <alignment horizontal="center" vertical="top" wrapText="1"/>
    </xf>
    <xf numFmtId="0" fontId="6" fillId="11" borderId="1" xfId="0" applyFont="1" applyFill="1" applyBorder="1" applyAlignment="1">
      <alignment horizontal="center" vertical="top" wrapText="1"/>
    </xf>
    <xf numFmtId="49" fontId="6" fillId="4" borderId="2" xfId="0" applyNumberFormat="1" applyFont="1" applyFill="1" applyBorder="1" applyAlignment="1">
      <alignment horizontal="center" vertical="top"/>
    </xf>
    <xf numFmtId="0" fontId="6" fillId="4" borderId="3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30" fillId="0" borderId="1" xfId="0" applyFont="1" applyBorder="1" applyAlignment="1">
      <alignment horizontal="left" vertical="top" wrapText="1"/>
    </xf>
    <xf numFmtId="0" fontId="30" fillId="0" borderId="2" xfId="0" applyFont="1" applyBorder="1" applyAlignment="1">
      <alignment horizontal="left" vertical="top" wrapText="1"/>
    </xf>
    <xf numFmtId="49" fontId="37" fillId="4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8" fontId="6" fillId="4" borderId="1" xfId="0" applyNumberFormat="1" applyFont="1" applyFill="1" applyBorder="1" applyAlignment="1">
      <alignment horizontal="center" vertical="top" wrapText="1"/>
    </xf>
    <xf numFmtId="169" fontId="6" fillId="0" borderId="1" xfId="0" applyNumberFormat="1" applyFont="1" applyFill="1" applyBorder="1" applyAlignment="1">
      <alignment horizontal="center" vertical="top" wrapText="1"/>
    </xf>
    <xf numFmtId="169" fontId="6" fillId="4" borderId="1" xfId="0" applyNumberFormat="1" applyFont="1" applyFill="1" applyBorder="1" applyAlignment="1">
      <alignment horizontal="center" vertical="top" wrapText="1"/>
    </xf>
    <xf numFmtId="0" fontId="7" fillId="10" borderId="1" xfId="0" applyFont="1" applyFill="1" applyBorder="1" applyAlignment="1">
      <alignment vertical="top" wrapText="1"/>
    </xf>
    <xf numFmtId="0" fontId="6" fillId="10" borderId="1" xfId="0" applyFont="1" applyFill="1" applyBorder="1" applyAlignment="1">
      <alignment vertical="top" wrapText="1"/>
    </xf>
    <xf numFmtId="49" fontId="6" fillId="10" borderId="1" xfId="0" applyNumberFormat="1" applyFont="1" applyFill="1" applyBorder="1" applyAlignment="1">
      <alignment horizontal="center" vertical="top"/>
    </xf>
    <xf numFmtId="1" fontId="6" fillId="10" borderId="1" xfId="0" applyNumberFormat="1" applyFont="1" applyFill="1" applyBorder="1" applyAlignment="1">
      <alignment horizontal="center" vertical="top" wrapText="1"/>
    </xf>
    <xf numFmtId="164" fontId="7" fillId="10" borderId="1" xfId="0" applyNumberFormat="1" applyFont="1" applyFill="1" applyBorder="1" applyAlignment="1">
      <alignment horizontal="center" vertical="top"/>
    </xf>
    <xf numFmtId="165" fontId="7" fillId="10" borderId="1" xfId="0" applyNumberFormat="1" applyFont="1" applyFill="1" applyBorder="1" applyAlignment="1">
      <alignment horizontal="center" vertical="top"/>
    </xf>
    <xf numFmtId="166" fontId="6" fillId="10" borderId="1" xfId="0" applyNumberFormat="1" applyFont="1" applyFill="1" applyBorder="1" applyAlignment="1">
      <alignment horizontal="center" vertical="top"/>
    </xf>
    <xf numFmtId="165" fontId="6" fillId="10" borderId="1" xfId="0" applyNumberFormat="1" applyFont="1" applyFill="1" applyBorder="1" applyAlignment="1">
      <alignment horizontal="center" vertical="top"/>
    </xf>
    <xf numFmtId="49" fontId="6" fillId="10" borderId="1" xfId="0" applyNumberFormat="1" applyFont="1" applyFill="1" applyBorder="1" applyAlignment="1">
      <alignment horizontal="center" vertical="top" wrapText="1"/>
    </xf>
    <xf numFmtId="166" fontId="6" fillId="10" borderId="3" xfId="0" applyNumberFormat="1" applyFont="1" applyFill="1" applyBorder="1" applyAlignment="1">
      <alignment horizontal="center" vertical="top"/>
    </xf>
    <xf numFmtId="1" fontId="6" fillId="10" borderId="3" xfId="0" applyNumberFormat="1" applyFont="1" applyFill="1" applyBorder="1" applyAlignment="1">
      <alignment horizontal="center" vertical="top" wrapText="1"/>
    </xf>
    <xf numFmtId="0" fontId="6" fillId="10" borderId="3" xfId="0" applyFont="1" applyFill="1" applyBorder="1" applyAlignment="1">
      <alignment vertical="top" wrapText="1"/>
    </xf>
    <xf numFmtId="49" fontId="6" fillId="10" borderId="3" xfId="0" applyNumberFormat="1" applyFont="1" applyFill="1" applyBorder="1" applyAlignment="1">
      <alignment horizontal="center" vertical="top"/>
    </xf>
    <xf numFmtId="165" fontId="6" fillId="10" borderId="3" xfId="0" applyNumberFormat="1" applyFont="1" applyFill="1" applyBorder="1" applyAlignment="1">
      <alignment horizontal="center" vertical="top"/>
    </xf>
    <xf numFmtId="0" fontId="9" fillId="10" borderId="1" xfId="0" applyFont="1" applyFill="1" applyBorder="1" applyAlignment="1">
      <alignment wrapText="1"/>
    </xf>
    <xf numFmtId="0" fontId="9" fillId="10" borderId="1" xfId="0" applyFont="1" applyFill="1" applyBorder="1" applyAlignment="1">
      <alignment horizontal="center" vertical="center"/>
    </xf>
    <xf numFmtId="0" fontId="9" fillId="10" borderId="1" xfId="0" applyFont="1" applyFill="1" applyBorder="1"/>
    <xf numFmtId="0" fontId="6" fillId="8" borderId="1" xfId="0" applyFont="1" applyFill="1" applyBorder="1" applyAlignment="1">
      <alignment vertical="top" wrapText="1"/>
    </xf>
    <xf numFmtId="49" fontId="6" fillId="8" borderId="1" xfId="0" applyNumberFormat="1" applyFont="1" applyFill="1" applyBorder="1" applyAlignment="1">
      <alignment horizontal="center" vertical="top"/>
    </xf>
    <xf numFmtId="1" fontId="6" fillId="8" borderId="1" xfId="0" applyNumberFormat="1" applyFont="1" applyFill="1" applyBorder="1" applyAlignment="1">
      <alignment horizontal="center" vertical="top" wrapText="1"/>
    </xf>
    <xf numFmtId="165" fontId="6" fillId="8" borderId="1" xfId="0" applyNumberFormat="1" applyFont="1" applyFill="1" applyBorder="1" applyAlignment="1">
      <alignment horizontal="center" vertical="top"/>
    </xf>
    <xf numFmtId="166" fontId="6" fillId="8" borderId="3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169" fontId="6" fillId="11" borderId="1" xfId="0" applyNumberFormat="1" applyFont="1" applyFill="1" applyBorder="1" applyAlignment="1">
      <alignment horizontal="center" vertical="top" wrapText="1"/>
    </xf>
    <xf numFmtId="169" fontId="6" fillId="11" borderId="1" xfId="0" applyNumberFormat="1" applyFont="1" applyFill="1" applyBorder="1" applyAlignment="1">
      <alignment horizontal="center" vertical="top"/>
    </xf>
    <xf numFmtId="166" fontId="7" fillId="10" borderId="3" xfId="0" applyNumberFormat="1" applyFont="1" applyFill="1" applyBorder="1" applyAlignment="1">
      <alignment horizontal="center" vertical="top"/>
    </xf>
    <xf numFmtId="164" fontId="7" fillId="8" borderId="1" xfId="0" applyNumberFormat="1" applyFont="1" applyFill="1" applyBorder="1" applyAlignment="1">
      <alignment horizontal="center" vertical="top"/>
    </xf>
    <xf numFmtId="169" fontId="7" fillId="11" borderId="1" xfId="0" applyNumberFormat="1" applyFont="1" applyFill="1" applyBorder="1" applyAlignment="1">
      <alignment horizontal="center" vertical="top"/>
    </xf>
    <xf numFmtId="169" fontId="7" fillId="5" borderId="1" xfId="0" applyNumberFormat="1" applyFont="1" applyFill="1" applyBorder="1" applyAlignment="1">
      <alignment horizontal="center" vertical="top"/>
    </xf>
    <xf numFmtId="164" fontId="6" fillId="4" borderId="1" xfId="0" applyNumberFormat="1" applyFont="1" applyFill="1" applyBorder="1" applyAlignment="1">
      <alignment horizontal="center" vertical="top"/>
    </xf>
    <xf numFmtId="169" fontId="7" fillId="11" borderId="2" xfId="0" applyNumberFormat="1" applyFont="1" applyFill="1" applyBorder="1" applyAlignment="1">
      <alignment horizontal="center" vertical="top"/>
    </xf>
    <xf numFmtId="169" fontId="6" fillId="10" borderId="3" xfId="0" applyNumberFormat="1" applyFont="1" applyFill="1" applyBorder="1" applyAlignment="1">
      <alignment horizontal="center" vertical="top" wrapText="1"/>
    </xf>
    <xf numFmtId="169" fontId="7" fillId="10" borderId="1" xfId="0" applyNumberFormat="1" applyFont="1" applyFill="1" applyBorder="1" applyAlignment="1">
      <alignment horizontal="center" vertical="top"/>
    </xf>
    <xf numFmtId="0" fontId="37" fillId="10" borderId="1" xfId="0" applyFont="1" applyFill="1" applyBorder="1" applyAlignment="1">
      <alignment wrapText="1"/>
    </xf>
    <xf numFmtId="49" fontId="6" fillId="10" borderId="6" xfId="0" applyNumberFormat="1" applyFont="1" applyFill="1" applyBorder="1" applyAlignment="1">
      <alignment horizontal="center" vertical="top"/>
    </xf>
    <xf numFmtId="0" fontId="37" fillId="10" borderId="1" xfId="0" applyFont="1" applyFill="1" applyBorder="1" applyAlignment="1">
      <alignment vertical="center" wrapText="1"/>
    </xf>
    <xf numFmtId="49" fontId="6" fillId="8" borderId="1" xfId="0" applyNumberFormat="1" applyFont="1" applyFill="1" applyBorder="1" applyAlignment="1">
      <alignment horizontal="center" vertical="top" wrapText="1"/>
    </xf>
    <xf numFmtId="169" fontId="6" fillId="10" borderId="1" xfId="0" applyNumberFormat="1" applyFont="1" applyFill="1" applyBorder="1" applyAlignment="1">
      <alignment horizontal="center" vertical="top" wrapText="1"/>
    </xf>
    <xf numFmtId="168" fontId="6" fillId="10" borderId="1" xfId="0" applyNumberFormat="1" applyFont="1" applyFill="1" applyBorder="1" applyAlignment="1">
      <alignment horizontal="center" vertical="top"/>
    </xf>
    <xf numFmtId="169" fontId="6" fillId="0" borderId="1" xfId="0" applyNumberFormat="1" applyFont="1" applyBorder="1" applyAlignment="1">
      <alignment horizontal="center" vertical="top" wrapText="1"/>
    </xf>
    <xf numFmtId="169" fontId="6" fillId="0" borderId="1" xfId="0" applyNumberFormat="1" applyFont="1" applyBorder="1" applyAlignment="1">
      <alignment horizontal="center" vertical="top"/>
    </xf>
    <xf numFmtId="0" fontId="40" fillId="9" borderId="1" xfId="0" applyFont="1" applyFill="1" applyBorder="1" applyAlignment="1">
      <alignment vertical="center" wrapText="1"/>
    </xf>
    <xf numFmtId="169" fontId="37" fillId="0" borderId="1" xfId="0" applyNumberFormat="1" applyFont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30" fillId="0" borderId="1" xfId="0" applyFont="1" applyFill="1" applyBorder="1" applyAlignment="1">
      <alignment horizontal="center" vertical="top" wrapText="1"/>
    </xf>
    <xf numFmtId="0" fontId="34" fillId="0" borderId="1" xfId="0" applyFont="1" applyFill="1" applyBorder="1" applyAlignment="1">
      <alignment horizontal="left" vertical="top" wrapText="1"/>
    </xf>
    <xf numFmtId="0" fontId="30" fillId="8" borderId="1" xfId="0" applyFont="1" applyFill="1" applyBorder="1" applyAlignment="1">
      <alignment horizontal="left" vertical="top" wrapText="1"/>
    </xf>
    <xf numFmtId="0" fontId="34" fillId="0" borderId="0" xfId="0" applyFont="1" applyAlignment="1">
      <alignment vertical="top" wrapText="1"/>
    </xf>
    <xf numFmtId="167" fontId="30" fillId="8" borderId="1" xfId="0" applyNumberFormat="1" applyFont="1" applyFill="1" applyBorder="1" applyAlignment="1">
      <alignment horizontal="left" vertical="top" wrapText="1"/>
    </xf>
    <xf numFmtId="0" fontId="30" fillId="8" borderId="1" xfId="0" applyFont="1" applyFill="1" applyBorder="1" applyAlignment="1">
      <alignment horizontal="center" vertical="top" wrapText="1"/>
    </xf>
    <xf numFmtId="49" fontId="30" fillId="8" borderId="1" xfId="0" applyNumberFormat="1" applyFont="1" applyFill="1" applyBorder="1" applyAlignment="1">
      <alignment horizontal="left" vertical="top" wrapText="1"/>
    </xf>
    <xf numFmtId="0" fontId="30" fillId="4" borderId="3" xfId="0" applyFont="1" applyFill="1" applyBorder="1" applyAlignment="1">
      <alignment horizontal="left" vertical="top" wrapText="1"/>
    </xf>
    <xf numFmtId="11" fontId="30" fillId="0" borderId="3" xfId="0" applyNumberFormat="1" applyFont="1" applyBorder="1" applyAlignment="1">
      <alignment horizontal="left" vertical="top" wrapText="1"/>
    </xf>
    <xf numFmtId="0" fontId="6" fillId="8" borderId="1" xfId="0" applyFont="1" applyFill="1" applyBorder="1" applyAlignment="1">
      <alignment horizontal="left" vertical="top" wrapText="1"/>
    </xf>
    <xf numFmtId="0" fontId="6" fillId="8" borderId="1" xfId="0" applyFont="1" applyFill="1" applyBorder="1" applyAlignment="1">
      <alignment horizontal="center" vertical="top"/>
    </xf>
    <xf numFmtId="0" fontId="6" fillId="4" borderId="1" xfId="0" applyNumberFormat="1" applyFont="1" applyFill="1" applyBorder="1" applyAlignment="1">
      <alignment horizontal="center" vertical="top"/>
    </xf>
    <xf numFmtId="0" fontId="9" fillId="0" borderId="1" xfId="0" applyNumberFormat="1" applyFont="1" applyBorder="1" applyAlignment="1">
      <alignment horizontal="center" vertical="top"/>
    </xf>
    <xf numFmtId="0" fontId="9" fillId="8" borderId="1" xfId="0" applyFont="1" applyFill="1" applyBorder="1" applyAlignment="1">
      <alignment horizontal="center" vertical="top"/>
    </xf>
    <xf numFmtId="165" fontId="9" fillId="8" borderId="1" xfId="0" applyNumberFormat="1" applyFont="1" applyFill="1" applyBorder="1" applyAlignment="1">
      <alignment horizontal="center" vertical="top"/>
    </xf>
    <xf numFmtId="0" fontId="37" fillId="8" borderId="0" xfId="0" applyFont="1" applyFill="1" applyAlignment="1">
      <alignment horizontal="left" vertical="top" wrapText="1"/>
    </xf>
    <xf numFmtId="0" fontId="9" fillId="8" borderId="1" xfId="0" applyFont="1" applyFill="1" applyBorder="1" applyAlignment="1">
      <alignment vertical="top" wrapText="1"/>
    </xf>
    <xf numFmtId="0" fontId="9" fillId="8" borderId="1" xfId="0" applyFont="1" applyFill="1" applyBorder="1" applyAlignment="1">
      <alignment horizontal="left" vertical="top" wrapText="1"/>
    </xf>
    <xf numFmtId="0" fontId="6" fillId="8" borderId="2" xfId="0" applyFont="1" applyFill="1" applyBorder="1" applyAlignment="1">
      <alignment horizontal="center" vertical="top"/>
    </xf>
    <xf numFmtId="0" fontId="6" fillId="8" borderId="2" xfId="0" applyFont="1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38" fillId="10" borderId="16" xfId="0" applyNumberFormat="1" applyFont="1" applyFill="1" applyBorder="1" applyAlignment="1">
      <alignment horizontal="center" vertical="top"/>
    </xf>
    <xf numFmtId="49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49" fontId="6" fillId="4" borderId="3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165" fontId="6" fillId="0" borderId="0" xfId="0" applyNumberFormat="1" applyFont="1"/>
    <xf numFmtId="169" fontId="7" fillId="11" borderId="3" xfId="0" applyNumberFormat="1" applyFont="1" applyFill="1" applyBorder="1" applyAlignment="1">
      <alignment horizontal="center" vertical="top"/>
    </xf>
    <xf numFmtId="169" fontId="6" fillId="10" borderId="3" xfId="0" applyNumberFormat="1" applyFont="1" applyFill="1" applyBorder="1" applyAlignment="1">
      <alignment horizontal="center" vertical="top"/>
    </xf>
    <xf numFmtId="166" fontId="0" fillId="0" borderId="0" xfId="0" applyNumberFormat="1" applyAlignment="1"/>
    <xf numFmtId="0" fontId="0" fillId="0" borderId="0" xfId="0" applyAlignment="1"/>
    <xf numFmtId="0" fontId="6" fillId="9" borderId="1" xfId="0" applyFont="1" applyFill="1" applyBorder="1" applyAlignment="1">
      <alignment vertical="center" wrapText="1"/>
    </xf>
    <xf numFmtId="16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10" fillId="3" borderId="1" xfId="0" applyNumberFormat="1" applyFont="1" applyFill="1" applyBorder="1" applyAlignment="1" applyProtection="1">
      <alignment horizontal="center" vertical="center"/>
    </xf>
    <xf numFmtId="0" fontId="26" fillId="7" borderId="7" xfId="0" applyFont="1" applyFill="1" applyBorder="1" applyAlignment="1" applyProtection="1">
      <alignment horizontal="center" vertical="center"/>
    </xf>
    <xf numFmtId="0" fontId="26" fillId="7" borderId="0" xfId="0" applyFont="1" applyFill="1" applyAlignment="1" applyProtection="1">
      <alignment horizontal="center" vertical="center"/>
    </xf>
    <xf numFmtId="0" fontId="25" fillId="0" borderId="0" xfId="0" applyFont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2" fontId="10" fillId="3" borderId="8" xfId="0" applyNumberFormat="1" applyFont="1" applyFill="1" applyBorder="1" applyAlignment="1" applyProtection="1">
      <alignment horizontal="center" vertical="center"/>
    </xf>
    <xf numFmtId="2" fontId="10" fillId="3" borderId="9" xfId="0" applyNumberFormat="1" applyFont="1" applyFill="1" applyBorder="1" applyAlignment="1" applyProtection="1">
      <alignment horizontal="center" vertical="center"/>
    </xf>
    <xf numFmtId="2" fontId="10" fillId="3" borderId="10" xfId="0" applyNumberFormat="1" applyFont="1" applyFill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26" fillId="7" borderId="7" xfId="0" applyFont="1" applyFill="1" applyBorder="1" applyAlignment="1" applyProtection="1">
      <alignment horizontal="center" vertical="center" wrapText="1"/>
    </xf>
    <xf numFmtId="0" fontId="26" fillId="7" borderId="0" xfId="0" applyFont="1" applyFill="1" applyAlignment="1" applyProtection="1">
      <alignment horizontal="center" vertical="center" wrapText="1"/>
    </xf>
    <xf numFmtId="49" fontId="7" fillId="11" borderId="3" xfId="0" applyNumberFormat="1" applyFont="1" applyFill="1" applyBorder="1" applyAlignment="1">
      <alignment horizontal="center" vertical="top"/>
    </xf>
    <xf numFmtId="49" fontId="7" fillId="11" borderId="5" xfId="0" applyNumberFormat="1" applyFont="1" applyFill="1" applyBorder="1" applyAlignment="1">
      <alignment horizontal="center" vertical="top"/>
    </xf>
    <xf numFmtId="49" fontId="7" fillId="5" borderId="3" xfId="0" applyNumberFormat="1" applyFont="1" applyFill="1" applyBorder="1" applyAlignment="1">
      <alignment horizontal="center" vertical="top"/>
    </xf>
    <xf numFmtId="49" fontId="7" fillId="5" borderId="5" xfId="0" applyNumberFormat="1" applyFont="1" applyFill="1" applyBorder="1" applyAlignment="1">
      <alignment horizontal="center" vertical="top"/>
    </xf>
    <xf numFmtId="0" fontId="7" fillId="11" borderId="3" xfId="0" applyFont="1" applyFill="1" applyBorder="1" applyAlignment="1">
      <alignment horizontal="left" vertical="top" wrapText="1"/>
    </xf>
    <xf numFmtId="0" fontId="7" fillId="11" borderId="5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49" fontId="7" fillId="5" borderId="2" xfId="0" applyNumberFormat="1" applyFont="1" applyFill="1" applyBorder="1" applyAlignment="1">
      <alignment horizontal="center" vertical="top"/>
    </xf>
    <xf numFmtId="49" fontId="7" fillId="5" borderId="5" xfId="0" applyNumberFormat="1" applyFont="1" applyFill="1" applyBorder="1" applyAlignment="1">
      <alignment horizontal="center" vertical="top" wrapText="1"/>
    </xf>
    <xf numFmtId="49" fontId="7" fillId="11" borderId="1" xfId="0" applyNumberFormat="1" applyFont="1" applyFill="1" applyBorder="1" applyAlignment="1">
      <alignment horizontal="center" vertical="top"/>
    </xf>
    <xf numFmtId="49" fontId="6" fillId="11" borderId="5" xfId="0" applyNumberFormat="1" applyFont="1" applyFill="1" applyBorder="1" applyAlignment="1">
      <alignment horizontal="center" vertical="top"/>
    </xf>
    <xf numFmtId="49" fontId="6" fillId="11" borderId="2" xfId="0" applyNumberFormat="1" applyFont="1" applyFill="1" applyBorder="1" applyAlignment="1">
      <alignment horizontal="center" vertical="top"/>
    </xf>
    <xf numFmtId="49" fontId="7" fillId="11" borderId="2" xfId="0" applyNumberFormat="1" applyFont="1" applyFill="1" applyBorder="1" applyAlignment="1">
      <alignment horizontal="center" vertical="top"/>
    </xf>
    <xf numFmtId="0" fontId="7" fillId="11" borderId="2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 wrapText="1"/>
    </xf>
    <xf numFmtId="0" fontId="41" fillId="11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15" fillId="4" borderId="1" xfId="0" applyFont="1" applyFill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49" fontId="6" fillId="4" borderId="3" xfId="0" applyNumberFormat="1" applyFont="1" applyFill="1" applyBorder="1" applyAlignment="1">
      <alignment horizontal="center" vertical="top" wrapText="1"/>
    </xf>
    <xf numFmtId="49" fontId="6" fillId="4" borderId="5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28" fillId="5" borderId="4" xfId="0" applyFont="1" applyFill="1" applyBorder="1" applyAlignment="1">
      <alignment horizontal="center" vertical="center" wrapText="1"/>
    </xf>
    <xf numFmtId="0" fontId="29" fillId="5" borderId="11" xfId="0" applyFont="1" applyFill="1" applyBorder="1" applyAlignment="1">
      <alignment horizontal="center" vertical="center" wrapText="1"/>
    </xf>
    <xf numFmtId="0" fontId="29" fillId="0" borderId="6" xfId="0" applyFont="1" applyBorder="1" applyAlignment="1">
      <alignment wrapText="1"/>
    </xf>
    <xf numFmtId="0" fontId="28" fillId="5" borderId="1" xfId="0" applyFont="1" applyFill="1" applyBorder="1" applyAlignment="1">
      <alignment horizontal="center" vertical="top" wrapText="1"/>
    </xf>
    <xf numFmtId="0" fontId="29" fillId="5" borderId="1" xfId="0" applyFont="1" applyFill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30" fillId="0" borderId="3" xfId="0" applyFont="1" applyFill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top" wrapText="1"/>
    </xf>
    <xf numFmtId="0" fontId="30" fillId="0" borderId="1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top" wrapText="1"/>
    </xf>
    <xf numFmtId="0" fontId="28" fillId="5" borderId="4" xfId="0" applyFont="1" applyFill="1" applyBorder="1" applyAlignment="1">
      <alignment horizontal="center" vertical="top" wrapText="1"/>
    </xf>
    <xf numFmtId="0" fontId="29" fillId="5" borderId="11" xfId="0" applyFont="1" applyFill="1" applyBorder="1" applyAlignment="1">
      <alignment horizontal="center" vertical="top" wrapText="1"/>
    </xf>
    <xf numFmtId="0" fontId="29" fillId="0" borderId="6" xfId="0" applyFont="1" applyBorder="1" applyAlignment="1">
      <alignment horizontal="center" vertical="top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top" wrapText="1"/>
    </xf>
    <xf numFmtId="0" fontId="28" fillId="0" borderId="12" xfId="0" applyFont="1" applyFill="1" applyBorder="1" applyAlignment="1">
      <alignment horizontal="center" wrapText="1"/>
    </xf>
    <xf numFmtId="49" fontId="30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top" wrapText="1"/>
    </xf>
    <xf numFmtId="0" fontId="37" fillId="0" borderId="15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2" fillId="0" borderId="0" xfId="0" applyFont="1" applyFill="1" applyAlignment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/>
    <xf numFmtId="0" fontId="2" fillId="0" borderId="0" xfId="0" applyFont="1" applyFill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21" fillId="0" borderId="0" xfId="0" applyFont="1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20"/>
  <sheetViews>
    <sheetView view="pageBreakPreview" zoomScaleSheetLayoutView="100" workbookViewId="0">
      <selection activeCell="A18" sqref="A18:C18"/>
    </sheetView>
  </sheetViews>
  <sheetFormatPr defaultRowHeight="15" x14ac:dyDescent="0.25"/>
  <cols>
    <col min="1" max="1" width="58.7109375" style="71" customWidth="1"/>
    <col min="2" max="2" width="24.28515625" style="71" customWidth="1"/>
    <col min="3" max="3" width="13.5703125" style="71" customWidth="1"/>
    <col min="4" max="4" width="8.7109375" style="71" customWidth="1"/>
    <col min="5" max="5" width="9.5703125" style="71" customWidth="1"/>
    <col min="6" max="92" width="7.7109375" style="71" customWidth="1"/>
    <col min="93" max="16384" width="9.140625" style="71"/>
  </cols>
  <sheetData>
    <row r="1" spans="1:94" ht="31.9" customHeight="1" x14ac:dyDescent="0.25">
      <c r="A1" s="308" t="s">
        <v>348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</row>
    <row r="3" spans="1:94" ht="30.6" customHeight="1" x14ac:dyDescent="0.25">
      <c r="A3" s="309" t="s">
        <v>34</v>
      </c>
      <c r="B3" s="310"/>
      <c r="C3" s="73" t="s">
        <v>35</v>
      </c>
      <c r="D3" s="73" t="s">
        <v>36</v>
      </c>
      <c r="E3" s="73" t="s">
        <v>37</v>
      </c>
      <c r="F3" s="73" t="s">
        <v>38</v>
      </c>
      <c r="G3" s="73" t="s">
        <v>39</v>
      </c>
      <c r="H3" s="73" t="s">
        <v>40</v>
      </c>
      <c r="I3" s="73" t="s">
        <v>41</v>
      </c>
      <c r="J3" s="73" t="s">
        <v>42</v>
      </c>
      <c r="K3" s="73" t="s">
        <v>43</v>
      </c>
      <c r="L3" s="73" t="s">
        <v>44</v>
      </c>
      <c r="M3" s="73" t="s">
        <v>45</v>
      </c>
      <c r="N3" s="73" t="s">
        <v>46</v>
      </c>
      <c r="O3" s="147"/>
      <c r="P3" s="147"/>
      <c r="Q3" s="147"/>
      <c r="R3" s="147"/>
      <c r="S3" s="147"/>
      <c r="T3" s="147"/>
      <c r="U3" s="147"/>
      <c r="V3" s="154"/>
      <c r="W3" s="147"/>
      <c r="X3" s="147"/>
      <c r="Y3" s="154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55"/>
      <c r="BP3" s="155"/>
      <c r="BQ3" s="155"/>
      <c r="BR3" s="155"/>
      <c r="BS3" s="155"/>
      <c r="BT3" s="155"/>
      <c r="BU3" s="155"/>
      <c r="BV3" s="155"/>
      <c r="BW3" s="155"/>
      <c r="BX3" s="155"/>
      <c r="BY3" s="155"/>
      <c r="BZ3" s="155"/>
      <c r="CA3" s="155"/>
      <c r="CB3" s="155"/>
      <c r="CC3" s="155"/>
      <c r="CD3" s="155"/>
      <c r="CE3" s="155"/>
      <c r="CF3" s="155"/>
      <c r="CG3" s="155"/>
      <c r="CH3" s="155"/>
      <c r="CI3" s="155"/>
      <c r="CJ3" s="155"/>
      <c r="CK3" s="155"/>
      <c r="CL3" s="155"/>
      <c r="CM3" s="155"/>
      <c r="CN3" s="155"/>
    </row>
    <row r="4" spans="1:94" ht="16.899999999999999" customHeight="1" x14ac:dyDescent="0.25">
      <c r="A4" s="309" t="s">
        <v>47</v>
      </c>
      <c r="B4" s="76" t="s">
        <v>48</v>
      </c>
      <c r="C4" s="169">
        <v>1</v>
      </c>
      <c r="D4" s="169">
        <v>1</v>
      </c>
      <c r="E4" s="169">
        <v>0</v>
      </c>
      <c r="F4" s="169">
        <v>0</v>
      </c>
      <c r="G4" s="169">
        <v>1</v>
      </c>
      <c r="H4" s="169">
        <v>1</v>
      </c>
      <c r="I4" s="169">
        <v>0</v>
      </c>
      <c r="J4" s="169">
        <v>0</v>
      </c>
      <c r="K4" s="169">
        <v>1</v>
      </c>
      <c r="L4" s="169">
        <v>1</v>
      </c>
      <c r="M4" s="169">
        <v>1</v>
      </c>
      <c r="N4" s="169">
        <v>1</v>
      </c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  <c r="BW4" s="151"/>
      <c r="BX4" s="151"/>
      <c r="BY4" s="151"/>
      <c r="BZ4" s="151"/>
      <c r="CA4" s="151"/>
      <c r="CB4" s="151"/>
      <c r="CC4" s="151"/>
      <c r="CD4" s="151"/>
      <c r="CE4" s="151"/>
      <c r="CF4" s="151"/>
      <c r="CG4" s="151"/>
      <c r="CH4" s="151"/>
      <c r="CI4" s="151"/>
      <c r="CJ4" s="151"/>
      <c r="CK4" s="151"/>
      <c r="CL4" s="151"/>
      <c r="CM4" s="151"/>
      <c r="CN4" s="151"/>
    </row>
    <row r="5" spans="1:94" ht="16.899999999999999" customHeight="1" x14ac:dyDescent="0.25">
      <c r="A5" s="309"/>
      <c r="B5" s="78" t="s">
        <v>342</v>
      </c>
      <c r="C5" s="77">
        <f>'форма 5'!H9</f>
        <v>1850</v>
      </c>
      <c r="D5" s="77">
        <f>'форма 5'!H10</f>
        <v>2063</v>
      </c>
      <c r="E5" s="77">
        <f>'форма 5'!H12</f>
        <v>216</v>
      </c>
      <c r="F5" s="79">
        <f>'форма 5'!H13</f>
        <v>87.5</v>
      </c>
      <c r="G5" s="77">
        <f>'форма 5'!H14</f>
        <v>25</v>
      </c>
      <c r="H5" s="77">
        <f>'форма 5'!H15</f>
        <v>47</v>
      </c>
      <c r="I5" s="77">
        <f>'форма 5'!H16</f>
        <v>17</v>
      </c>
      <c r="J5" s="77">
        <f>'форма 5'!H17</f>
        <v>510</v>
      </c>
      <c r="K5" s="77">
        <f>'форма 5'!H19</f>
        <v>58</v>
      </c>
      <c r="L5" s="77">
        <f>'форма 5'!H20</f>
        <v>1980</v>
      </c>
      <c r="M5" s="77">
        <f>'форма 5'!H21</f>
        <v>0</v>
      </c>
      <c r="N5" s="77">
        <f>'форма 5'!H22</f>
        <v>670</v>
      </c>
      <c r="O5" s="151"/>
      <c r="P5" s="151"/>
      <c r="Q5" s="151"/>
      <c r="R5" s="151"/>
      <c r="S5" s="151"/>
      <c r="T5" s="147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  <c r="BK5" s="151"/>
      <c r="BL5" s="151"/>
      <c r="BM5" s="151"/>
      <c r="BN5" s="151"/>
      <c r="BO5" s="151"/>
      <c r="BP5" s="151"/>
      <c r="BQ5" s="151"/>
      <c r="BR5" s="151"/>
      <c r="BS5" s="151"/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1"/>
      <c r="CE5" s="151"/>
      <c r="CF5" s="151"/>
      <c r="CG5" s="151"/>
      <c r="CH5" s="151"/>
      <c r="CI5" s="151"/>
      <c r="CJ5" s="151"/>
      <c r="CK5" s="151"/>
      <c r="CL5" s="151"/>
      <c r="CM5" s="151"/>
      <c r="CN5" s="151"/>
    </row>
    <row r="6" spans="1:94" ht="21" customHeight="1" x14ac:dyDescent="0.25">
      <c r="A6" s="311"/>
      <c r="B6" s="78" t="s">
        <v>344</v>
      </c>
      <c r="C6" s="77">
        <f>'форма 5'!I9</f>
        <v>1700</v>
      </c>
      <c r="D6" s="77">
        <f>'форма 5'!I10</f>
        <v>2100</v>
      </c>
      <c r="E6" s="77">
        <f>'форма 5'!I12</f>
        <v>214</v>
      </c>
      <c r="F6" s="79">
        <f>'форма 5'!I13</f>
        <v>80.5</v>
      </c>
      <c r="G6" s="77">
        <f>'форма 5'!I14</f>
        <v>23</v>
      </c>
      <c r="H6" s="77">
        <f>'форма 5'!I15</f>
        <v>70</v>
      </c>
      <c r="I6" s="77">
        <f>'форма 5'!I16</f>
        <v>9</v>
      </c>
      <c r="J6" s="77">
        <f>'форма 5'!I17</f>
        <v>520</v>
      </c>
      <c r="K6" s="77">
        <f>'форма 5'!I19</f>
        <v>31</v>
      </c>
      <c r="L6" s="77">
        <f>'форма 5'!I20</f>
        <v>1550</v>
      </c>
      <c r="M6" s="77">
        <f>'форма 5'!I21</f>
        <v>47</v>
      </c>
      <c r="N6" s="77">
        <f>'форма 5'!I22</f>
        <v>665</v>
      </c>
      <c r="O6" s="151"/>
      <c r="P6" s="151"/>
      <c r="Q6" s="151"/>
      <c r="R6" s="151"/>
      <c r="S6" s="151"/>
      <c r="T6" s="147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</row>
    <row r="7" spans="1:94" ht="22.9" customHeight="1" x14ac:dyDescent="0.25">
      <c r="A7" s="311"/>
      <c r="B7" s="78" t="s">
        <v>345</v>
      </c>
      <c r="C7" s="77">
        <f>'форма 5'!J9</f>
        <v>0</v>
      </c>
      <c r="D7" s="77">
        <f>'форма 5'!J10</f>
        <v>0</v>
      </c>
      <c r="E7" s="77">
        <f>'форма 5'!J12</f>
        <v>0</v>
      </c>
      <c r="F7" s="79">
        <f>'форма 5'!J13</f>
        <v>0</v>
      </c>
      <c r="G7" s="77">
        <f>'форма 5'!J14</f>
        <v>39</v>
      </c>
      <c r="H7" s="77">
        <f>'форма 5'!J15</f>
        <v>54</v>
      </c>
      <c r="I7" s="77">
        <f>'форма 5'!J16</f>
        <v>0</v>
      </c>
      <c r="J7" s="77">
        <f>'форма 5'!J17</f>
        <v>50</v>
      </c>
      <c r="K7" s="77">
        <f>'форма 5'!J19</f>
        <v>39</v>
      </c>
      <c r="L7" s="77">
        <f>'форма 5'!J20</f>
        <v>606.5</v>
      </c>
      <c r="M7" s="77">
        <f>'форма 5'!J21</f>
        <v>41</v>
      </c>
      <c r="N7" s="77">
        <f>'форма 5'!J22</f>
        <v>670</v>
      </c>
      <c r="O7" s="151"/>
      <c r="P7" s="151"/>
      <c r="Q7" s="151"/>
      <c r="R7" s="151"/>
      <c r="S7" s="151"/>
      <c r="T7" s="147"/>
      <c r="U7" s="151"/>
      <c r="V7" s="151"/>
      <c r="W7" s="151"/>
      <c r="X7" s="151"/>
      <c r="Y7" s="151"/>
      <c r="Z7" s="152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1"/>
      <c r="BN7" s="151"/>
      <c r="BO7" s="151"/>
      <c r="BP7" s="151"/>
      <c r="BQ7" s="151"/>
      <c r="BR7" s="151"/>
      <c r="BS7" s="151"/>
      <c r="BT7" s="151"/>
      <c r="BU7" s="151"/>
      <c r="BV7" s="151"/>
      <c r="BW7" s="151"/>
      <c r="BX7" s="151"/>
      <c r="BY7" s="151"/>
      <c r="BZ7" s="151"/>
      <c r="CA7" s="151"/>
      <c r="CB7" s="151"/>
      <c r="CC7" s="151"/>
      <c r="CD7" s="151"/>
      <c r="CE7" s="151"/>
      <c r="CF7" s="151"/>
      <c r="CG7" s="151"/>
      <c r="CH7" s="151"/>
      <c r="CI7" s="151"/>
      <c r="CJ7" s="151"/>
      <c r="CK7" s="151"/>
      <c r="CL7" s="151"/>
      <c r="CM7" s="151"/>
      <c r="CN7" s="151"/>
    </row>
    <row r="8" spans="1:94" ht="21.6" customHeight="1" x14ac:dyDescent="0.25">
      <c r="A8" s="311"/>
      <c r="B8" s="76" t="s">
        <v>49</v>
      </c>
      <c r="C8" s="81">
        <f>IF(C4=1,C7*C7/C5/C6,C7*C6/C5/C7)</f>
        <v>0</v>
      </c>
      <c r="D8" s="81">
        <f t="shared" ref="D8" si="0">IF(D4=1,D7*D7/D5/D6,D7*D6/D5/D7)</f>
        <v>0</v>
      </c>
      <c r="E8" s="81" t="e">
        <f>IF(E4=1,E7*E7/E5/E6,E7*E6/E5/E7)</f>
        <v>#DIV/0!</v>
      </c>
      <c r="F8" s="81" t="e">
        <f t="shared" ref="F8:N8" si="1">IF(F4=1,F7*F7/F5/F6,F7*F6/F5/F7)</f>
        <v>#DIV/0!</v>
      </c>
      <c r="G8" s="81">
        <f>IF(G4=1,G7*G7/G5/G6,G7*G6/G5/G7)</f>
        <v>2.6452173913043482</v>
      </c>
      <c r="H8" s="81">
        <f t="shared" si="1"/>
        <v>0.886322188449848</v>
      </c>
      <c r="I8" s="81" t="e">
        <f t="shared" si="1"/>
        <v>#DIV/0!</v>
      </c>
      <c r="J8" s="81">
        <f t="shared" si="1"/>
        <v>1.0196078431372548</v>
      </c>
      <c r="K8" s="81">
        <f t="shared" si="1"/>
        <v>0.84593993325917693</v>
      </c>
      <c r="L8" s="81">
        <f t="shared" si="1"/>
        <v>0.11985736396220267</v>
      </c>
      <c r="M8" s="81" t="e">
        <f t="shared" si="1"/>
        <v>#DIV/0!</v>
      </c>
      <c r="N8" s="81">
        <f t="shared" si="1"/>
        <v>1.0075187969924813</v>
      </c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150"/>
      <c r="BK8" s="150"/>
      <c r="BL8" s="150"/>
      <c r="BM8" s="150"/>
      <c r="BN8" s="150"/>
      <c r="BO8" s="150"/>
      <c r="BP8" s="150"/>
      <c r="BQ8" s="150"/>
      <c r="BR8" s="150"/>
      <c r="BS8" s="150"/>
      <c r="BT8" s="150"/>
      <c r="BU8" s="150"/>
      <c r="BV8" s="150"/>
      <c r="BW8" s="150"/>
      <c r="BX8" s="150"/>
      <c r="BY8" s="150"/>
      <c r="BZ8" s="150"/>
      <c r="CA8" s="150"/>
      <c r="CB8" s="150"/>
      <c r="CC8" s="150"/>
      <c r="CD8" s="150"/>
      <c r="CE8" s="150"/>
      <c r="CF8" s="150"/>
      <c r="CG8" s="150"/>
      <c r="CH8" s="150"/>
      <c r="CI8" s="150"/>
      <c r="CJ8" s="150"/>
      <c r="CK8" s="150"/>
      <c r="CL8" s="150"/>
      <c r="CM8" s="150"/>
      <c r="CN8" s="150"/>
    </row>
    <row r="9" spans="1:94" ht="33.75" hidden="1" customHeight="1" x14ac:dyDescent="0.25">
      <c r="A9" s="311"/>
      <c r="B9" s="82"/>
      <c r="C9" s="83">
        <f>IFERROR(C8,0)</f>
        <v>0</v>
      </c>
      <c r="D9" s="83">
        <f t="shared" ref="D9:N9" si="2">IFERROR(D8,0)</f>
        <v>0</v>
      </c>
      <c r="E9" s="83">
        <f t="shared" si="2"/>
        <v>0</v>
      </c>
      <c r="F9" s="83">
        <f t="shared" si="2"/>
        <v>0</v>
      </c>
      <c r="G9" s="83">
        <f t="shared" si="2"/>
        <v>2.6452173913043482</v>
      </c>
      <c r="H9" s="83">
        <f t="shared" si="2"/>
        <v>0.886322188449848</v>
      </c>
      <c r="I9" s="83">
        <f t="shared" si="2"/>
        <v>0</v>
      </c>
      <c r="J9" s="83">
        <f t="shared" si="2"/>
        <v>1.0196078431372548</v>
      </c>
      <c r="K9" s="83">
        <f t="shared" si="2"/>
        <v>0.84593993325917693</v>
      </c>
      <c r="L9" s="83">
        <f t="shared" si="2"/>
        <v>0.11985736396220267</v>
      </c>
      <c r="M9" s="83">
        <f t="shared" si="2"/>
        <v>0</v>
      </c>
      <c r="N9" s="83">
        <f t="shared" si="2"/>
        <v>1.0075187969924813</v>
      </c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157"/>
      <c r="CP9" s="157"/>
    </row>
    <row r="10" spans="1:94" x14ac:dyDescent="0.25">
      <c r="A10" s="311"/>
      <c r="B10" s="76"/>
      <c r="C10" s="84">
        <f t="shared" ref="C10:N10" si="3">IF(C9&gt;0,1,0)</f>
        <v>0</v>
      </c>
      <c r="D10" s="84">
        <f t="shared" si="3"/>
        <v>0</v>
      </c>
      <c r="E10" s="84">
        <f t="shared" si="3"/>
        <v>0</v>
      </c>
      <c r="F10" s="84">
        <f t="shared" si="3"/>
        <v>0</v>
      </c>
      <c r="G10" s="84">
        <f t="shared" si="3"/>
        <v>1</v>
      </c>
      <c r="H10" s="84">
        <f t="shared" si="3"/>
        <v>1</v>
      </c>
      <c r="I10" s="84">
        <f t="shared" si="3"/>
        <v>0</v>
      </c>
      <c r="J10" s="84">
        <f t="shared" si="3"/>
        <v>1</v>
      </c>
      <c r="K10" s="84">
        <f t="shared" si="3"/>
        <v>1</v>
      </c>
      <c r="L10" s="84">
        <f t="shared" si="3"/>
        <v>1</v>
      </c>
      <c r="M10" s="84">
        <f t="shared" si="3"/>
        <v>0</v>
      </c>
      <c r="N10" s="156">
        <f t="shared" si="3"/>
        <v>1</v>
      </c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  <c r="BI10" s="158"/>
      <c r="BJ10" s="158"/>
      <c r="BK10" s="158"/>
      <c r="BL10" s="158"/>
      <c r="BM10" s="158"/>
      <c r="BN10" s="158"/>
      <c r="BO10" s="158"/>
      <c r="BP10" s="158"/>
      <c r="BQ10" s="158"/>
      <c r="BR10" s="158"/>
      <c r="BS10" s="158"/>
      <c r="BT10" s="158"/>
      <c r="BU10" s="158"/>
      <c r="BV10" s="158"/>
      <c r="BW10" s="158"/>
      <c r="BX10" s="158"/>
      <c r="BY10" s="158"/>
      <c r="BZ10" s="158"/>
      <c r="CA10" s="158"/>
      <c r="CB10" s="158"/>
      <c r="CC10" s="158"/>
      <c r="CD10" s="158"/>
      <c r="CE10" s="158"/>
      <c r="CF10" s="158"/>
      <c r="CG10" s="158"/>
      <c r="CH10" s="158"/>
      <c r="CI10" s="158"/>
      <c r="CJ10" s="158"/>
      <c r="CK10" s="158"/>
      <c r="CL10" s="158"/>
      <c r="CM10" s="158"/>
      <c r="CN10" s="158"/>
      <c r="CO10" s="157"/>
      <c r="CP10" s="157"/>
    </row>
    <row r="11" spans="1:94" x14ac:dyDescent="0.25">
      <c r="A11" s="311"/>
      <c r="B11" s="76" t="s">
        <v>53</v>
      </c>
      <c r="C11" s="84">
        <f>SUM(C10:N10)</f>
        <v>6</v>
      </c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</row>
    <row r="12" spans="1:94" ht="22.15" customHeight="1" x14ac:dyDescent="0.25">
      <c r="A12" s="311"/>
      <c r="B12" s="76" t="s">
        <v>50</v>
      </c>
      <c r="C12" s="85">
        <f>SUM(C9:N9)/C11</f>
        <v>1.0874105861842185</v>
      </c>
      <c r="D12" s="86"/>
      <c r="E12" s="86"/>
      <c r="F12" s="86"/>
      <c r="G12" s="86"/>
      <c r="H12" s="86"/>
      <c r="I12" s="86"/>
      <c r="J12" s="86"/>
    </row>
    <row r="13" spans="1:94" ht="23.25" customHeight="1" x14ac:dyDescent="0.25">
      <c r="A13" s="312" t="s">
        <v>51</v>
      </c>
      <c r="B13" s="312"/>
      <c r="C13" s="312"/>
      <c r="D13" s="312"/>
      <c r="E13" s="312"/>
      <c r="F13" s="312"/>
      <c r="G13" s="312"/>
      <c r="H13" s="312"/>
      <c r="I13" s="312"/>
      <c r="J13" s="312"/>
    </row>
    <row r="14" spans="1:94" ht="15" customHeight="1" x14ac:dyDescent="0.25">
      <c r="A14" s="87"/>
      <c r="B14" s="87"/>
      <c r="C14" s="87"/>
      <c r="D14" s="87"/>
      <c r="E14" s="87"/>
      <c r="F14" s="87"/>
      <c r="G14" s="87"/>
      <c r="H14" s="87"/>
      <c r="I14" s="87"/>
      <c r="J14" s="87"/>
    </row>
    <row r="15" spans="1:94" ht="28.9" hidden="1" customHeight="1" x14ac:dyDescent="0.25">
      <c r="A15" s="164" t="s">
        <v>52</v>
      </c>
      <c r="B15" s="78" t="s">
        <v>221</v>
      </c>
      <c r="C15" s="94"/>
    </row>
    <row r="16" spans="1:94" ht="36.75" customHeight="1" x14ac:dyDescent="0.25">
      <c r="A16" s="316" t="s">
        <v>52</v>
      </c>
      <c r="B16" s="78" t="s">
        <v>344</v>
      </c>
      <c r="C16" s="94">
        <f>'форма 1'!M6</f>
        <v>20557.5</v>
      </c>
    </row>
    <row r="17" spans="1:11" ht="27" customHeight="1" x14ac:dyDescent="0.25">
      <c r="A17" s="317"/>
      <c r="B17" s="78" t="s">
        <v>346</v>
      </c>
      <c r="C17" s="94">
        <f>'форма 1'!N6</f>
        <v>20144.3</v>
      </c>
    </row>
    <row r="18" spans="1:11" ht="22.5" customHeight="1" thickBot="1" x14ac:dyDescent="0.3">
      <c r="A18" s="313">
        <f>C17/C16</f>
        <v>0.97990027970327132</v>
      </c>
      <c r="B18" s="314"/>
      <c r="C18" s="315"/>
    </row>
    <row r="19" spans="1:11" ht="21.75" customHeight="1" x14ac:dyDescent="0.25"/>
    <row r="20" spans="1:11" ht="27" customHeight="1" x14ac:dyDescent="0.25">
      <c r="A20" s="72" t="s">
        <v>54</v>
      </c>
      <c r="B20" s="305">
        <f>A18*C12</f>
        <v>1.065553937554214</v>
      </c>
      <c r="C20" s="305"/>
      <c r="D20" s="306" t="str">
        <f>IF(B20&gt;0.95,"высокоэффективная", IF(B20&gt;=0.8,"эффективная", IF(B20&lt;0.4,"неэффективная","уровень эффективности удовлетворительный")))</f>
        <v>высокоэффективная</v>
      </c>
      <c r="E20" s="307"/>
      <c r="F20" s="307"/>
      <c r="G20" s="307"/>
      <c r="H20" s="307"/>
      <c r="I20" s="307"/>
      <c r="J20" s="307"/>
      <c r="K20" s="307"/>
    </row>
  </sheetData>
  <mergeCells count="8">
    <mergeCell ref="B20:C20"/>
    <mergeCell ref="D20:K20"/>
    <mergeCell ref="A1:M1"/>
    <mergeCell ref="A3:B3"/>
    <mergeCell ref="A4:A12"/>
    <mergeCell ref="A13:J13"/>
    <mergeCell ref="A18:C18"/>
    <mergeCell ref="A16:A17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51" orientation="landscape" r:id="rId1"/>
  <colBreaks count="1" manualBreakCount="1">
    <brk id="24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view="pageBreakPreview" zoomScale="130" zoomScaleSheetLayoutView="130" workbookViewId="0">
      <selection activeCell="E6" sqref="E6"/>
    </sheetView>
  </sheetViews>
  <sheetFormatPr defaultRowHeight="15" x14ac:dyDescent="0.25"/>
  <cols>
    <col min="2" max="2" width="47.5703125" customWidth="1"/>
    <col min="3" max="3" width="15.7109375" customWidth="1"/>
    <col min="5" max="5" width="44.28515625" customWidth="1"/>
  </cols>
  <sheetData>
    <row r="1" spans="1:5" ht="48" customHeight="1" x14ac:dyDescent="0.25">
      <c r="A1" s="409" t="s">
        <v>275</v>
      </c>
      <c r="B1" s="409"/>
      <c r="C1" s="409"/>
      <c r="D1" s="409"/>
      <c r="E1" s="409"/>
    </row>
    <row r="2" spans="1:5" x14ac:dyDescent="0.25">
      <c r="A2" s="409"/>
      <c r="B2" s="409"/>
      <c r="C2" s="409"/>
      <c r="D2" s="409"/>
      <c r="E2" s="409"/>
    </row>
    <row r="4" spans="1:5" x14ac:dyDescent="0.25">
      <c r="A4" s="59" t="s">
        <v>72</v>
      </c>
      <c r="B4" s="59" t="s">
        <v>133</v>
      </c>
      <c r="C4" s="59" t="s">
        <v>134</v>
      </c>
      <c r="D4" s="59" t="s">
        <v>135</v>
      </c>
      <c r="E4" s="59" t="s">
        <v>136</v>
      </c>
    </row>
    <row r="5" spans="1:5" ht="60" x14ac:dyDescent="0.25">
      <c r="A5" s="160">
        <v>1</v>
      </c>
      <c r="B5" s="160" t="s">
        <v>276</v>
      </c>
      <c r="C5" s="161">
        <v>44651</v>
      </c>
      <c r="D5" s="162">
        <v>560</v>
      </c>
      <c r="E5" s="163" t="s">
        <v>277</v>
      </c>
    </row>
    <row r="6" spans="1:5" ht="60" x14ac:dyDescent="0.25">
      <c r="A6" s="160">
        <v>2</v>
      </c>
      <c r="B6" s="160" t="s">
        <v>276</v>
      </c>
      <c r="C6" s="161">
        <v>44853</v>
      </c>
      <c r="D6" s="162">
        <v>2759</v>
      </c>
      <c r="E6" s="163" t="s">
        <v>277</v>
      </c>
    </row>
    <row r="7" spans="1:5" ht="15" hidden="1" customHeight="1" x14ac:dyDescent="0.25">
      <c r="A7" s="160"/>
      <c r="B7" s="160"/>
      <c r="C7" s="161"/>
      <c r="D7" s="162"/>
      <c r="E7" s="163"/>
    </row>
    <row r="8" spans="1:5" ht="30" customHeight="1" x14ac:dyDescent="0.25">
      <c r="A8" s="408" t="s">
        <v>59</v>
      </c>
      <c r="B8" s="408"/>
      <c r="C8" s="408"/>
      <c r="D8" s="408"/>
      <c r="E8" s="408"/>
    </row>
    <row r="9" spans="1:5" ht="46.5" customHeight="1" x14ac:dyDescent="0.25">
      <c r="A9" s="119"/>
      <c r="B9" s="119"/>
      <c r="C9" s="119"/>
      <c r="D9" s="119"/>
      <c r="E9" s="119"/>
    </row>
  </sheetData>
  <mergeCells count="3">
    <mergeCell ref="A8:E8"/>
    <mergeCell ref="A2:E2"/>
    <mergeCell ref="A1:E1"/>
  </mergeCells>
  <phoneticPr fontId="18" type="noConversion"/>
  <pageMargins left="0.75" right="0.75" top="1" bottom="1" header="0.5" footer="0.5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BreakPreview" zoomScale="120" zoomScaleSheetLayoutView="120" workbookViewId="0">
      <selection activeCell="F6" sqref="F6"/>
    </sheetView>
  </sheetViews>
  <sheetFormatPr defaultRowHeight="15" x14ac:dyDescent="0.25"/>
  <cols>
    <col min="3" max="3" width="27.140625" customWidth="1"/>
    <col min="4" max="4" width="23.85546875" customWidth="1"/>
    <col min="5" max="5" width="23.28515625" customWidth="1"/>
    <col min="6" max="6" width="15.85546875" customWidth="1"/>
    <col min="7" max="7" width="16.7109375" customWidth="1"/>
    <col min="8" max="8" width="17.5703125" customWidth="1"/>
  </cols>
  <sheetData>
    <row r="1" spans="1:8" ht="32.450000000000003" customHeight="1" x14ac:dyDescent="0.25">
      <c r="A1" s="410" t="s">
        <v>226</v>
      </c>
      <c r="B1" s="411"/>
      <c r="C1" s="411"/>
      <c r="D1" s="411"/>
      <c r="E1" s="411"/>
      <c r="F1" s="411"/>
      <c r="G1" s="411"/>
      <c r="H1" s="411"/>
    </row>
    <row r="2" spans="1:8" x14ac:dyDescent="0.25">
      <c r="A2" s="412"/>
      <c r="B2" s="413"/>
      <c r="C2" s="413"/>
      <c r="D2" s="413"/>
      <c r="E2" s="413"/>
      <c r="F2" s="413"/>
      <c r="G2" s="413"/>
      <c r="H2" s="413"/>
    </row>
    <row r="3" spans="1:8" ht="96" customHeight="1" x14ac:dyDescent="0.25">
      <c r="A3" s="404" t="s">
        <v>89</v>
      </c>
      <c r="B3" s="404"/>
      <c r="C3" s="327" t="s">
        <v>173</v>
      </c>
      <c r="D3" s="327" t="s">
        <v>174</v>
      </c>
      <c r="E3" s="327" t="s">
        <v>179</v>
      </c>
      <c r="F3" s="88" t="s">
        <v>29</v>
      </c>
      <c r="G3" s="88" t="s">
        <v>30</v>
      </c>
      <c r="H3" s="88" t="s">
        <v>340</v>
      </c>
    </row>
    <row r="4" spans="1:8" x14ac:dyDescent="0.25">
      <c r="A4" s="8" t="s">
        <v>100</v>
      </c>
      <c r="B4" s="8" t="s">
        <v>90</v>
      </c>
      <c r="C4" s="382"/>
      <c r="D4" s="382"/>
      <c r="E4" s="382"/>
      <c r="F4" s="88" t="s">
        <v>31</v>
      </c>
      <c r="G4" s="88" t="s">
        <v>32</v>
      </c>
      <c r="H4" s="88" t="s">
        <v>33</v>
      </c>
    </row>
    <row r="5" spans="1:8" ht="33.75" x14ac:dyDescent="0.25">
      <c r="A5" s="15" t="s">
        <v>152</v>
      </c>
      <c r="B5" s="15"/>
      <c r="C5" s="12" t="s">
        <v>266</v>
      </c>
      <c r="D5" s="328" t="s">
        <v>178</v>
      </c>
      <c r="E5" s="392" t="s">
        <v>0</v>
      </c>
      <c r="F5" s="89">
        <f>'ОЭ общая'!B20</f>
        <v>1.065553937554214</v>
      </c>
      <c r="G5" s="89">
        <f>'ОЭ общая'!C12</f>
        <v>1.0874105861842185</v>
      </c>
      <c r="H5" s="89">
        <f>'ОЭ общая'!A18</f>
        <v>0.97990027970327132</v>
      </c>
    </row>
    <row r="6" spans="1:8" ht="22.5" x14ac:dyDescent="0.25">
      <c r="A6" s="15" t="s">
        <v>152</v>
      </c>
      <c r="B6" s="15" t="s">
        <v>79</v>
      </c>
      <c r="C6" s="12" t="s">
        <v>183</v>
      </c>
      <c r="D6" s="398"/>
      <c r="E6" s="414"/>
      <c r="F6" s="89" t="e">
        <f>ОЭПП1!B20</f>
        <v>#DIV/0!</v>
      </c>
      <c r="G6" s="89" t="e">
        <f>ОЭПП1!C12</f>
        <v>#DIV/0!</v>
      </c>
      <c r="H6" s="89">
        <f>ОЭПП1!A18</f>
        <v>1</v>
      </c>
    </row>
    <row r="7" spans="1:8" x14ac:dyDescent="0.25">
      <c r="A7" s="15" t="s">
        <v>152</v>
      </c>
      <c r="B7" s="15" t="s">
        <v>77</v>
      </c>
      <c r="C7" s="12" t="s">
        <v>201</v>
      </c>
      <c r="D7" s="398"/>
      <c r="E7" s="414"/>
      <c r="F7" s="89">
        <f>ОЭПП2!B20</f>
        <v>0.8570090694214566</v>
      </c>
      <c r="G7" s="89">
        <f>ОЭПП2!C12</f>
        <v>0.95296501579355142</v>
      </c>
      <c r="H7" s="89">
        <f>ОЭПП2!A18</f>
        <v>0.89930800734359539</v>
      </c>
    </row>
    <row r="8" spans="1:8" ht="67.5" customHeight="1" x14ac:dyDescent="0.25">
      <c r="A8" s="15" t="s">
        <v>152</v>
      </c>
      <c r="B8" s="15" t="s">
        <v>107</v>
      </c>
      <c r="C8" s="12" t="s">
        <v>191</v>
      </c>
      <c r="D8" s="329"/>
      <c r="E8" s="415"/>
      <c r="F8" s="89">
        <f>ОЭПП3!B20</f>
        <v>0.62510135507744369</v>
      </c>
      <c r="G8" s="89">
        <f>ОЭПП3!C12</f>
        <v>0.65777203140462026</v>
      </c>
      <c r="H8" s="89">
        <f>ОЭПП3!A18</f>
        <v>0.95033130816247857</v>
      </c>
    </row>
    <row r="10" spans="1:8" x14ac:dyDescent="0.25">
      <c r="A10" s="348" t="s">
        <v>62</v>
      </c>
      <c r="B10" s="348"/>
      <c r="C10" s="348"/>
      <c r="D10" s="348"/>
      <c r="E10" s="348"/>
      <c r="F10" s="348"/>
      <c r="G10" s="348"/>
      <c r="H10" s="348"/>
    </row>
    <row r="11" spans="1:8" ht="13.9" customHeight="1" x14ac:dyDescent="0.25"/>
    <row r="12" spans="1:8" hidden="1" x14ac:dyDescent="0.25"/>
    <row r="13" spans="1:8" hidden="1" x14ac:dyDescent="0.25">
      <c r="A13">
        <v>1.56</v>
      </c>
    </row>
    <row r="14" spans="1:8" hidden="1" x14ac:dyDescent="0.25">
      <c r="A14">
        <v>1.47</v>
      </c>
    </row>
    <row r="15" spans="1:8" hidden="1" x14ac:dyDescent="0.25">
      <c r="A15">
        <v>1.06</v>
      </c>
    </row>
  </sheetData>
  <mergeCells count="9">
    <mergeCell ref="A10:H10"/>
    <mergeCell ref="A3:B3"/>
    <mergeCell ref="A1:H1"/>
    <mergeCell ref="A2:H2"/>
    <mergeCell ref="D3:D4"/>
    <mergeCell ref="C3:C4"/>
    <mergeCell ref="E3:E4"/>
    <mergeCell ref="D5:D8"/>
    <mergeCell ref="E5:E8"/>
  </mergeCells>
  <phoneticPr fontId="18" type="noConversion"/>
  <pageMargins left="0.75" right="0.75" top="1" bottom="1" header="0.5" footer="0.5"/>
  <pageSetup paperSize="9" scale="8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0"/>
  <sheetViews>
    <sheetView view="pageBreakPreview" zoomScale="110" zoomScaleSheetLayoutView="110" workbookViewId="0">
      <selection activeCell="E17" sqref="E17"/>
    </sheetView>
  </sheetViews>
  <sheetFormatPr defaultRowHeight="15" x14ac:dyDescent="0.25"/>
  <cols>
    <col min="1" max="1" width="58.7109375" style="71" customWidth="1"/>
    <col min="2" max="2" width="26.42578125" style="71" customWidth="1"/>
    <col min="3" max="3" width="13.42578125" style="71" customWidth="1"/>
    <col min="4" max="4" width="12.7109375" style="71" customWidth="1"/>
    <col min="5" max="5" width="31" style="71" customWidth="1"/>
    <col min="6" max="91" width="7.7109375" style="71" hidden="1" customWidth="1"/>
    <col min="92" max="92" width="6.5703125" style="71" hidden="1" customWidth="1"/>
    <col min="93" max="16384" width="9.140625" style="71"/>
  </cols>
  <sheetData>
    <row r="1" spans="1:92" ht="89.25" customHeight="1" x14ac:dyDescent="0.25">
      <c r="A1" s="308" t="s">
        <v>347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</row>
    <row r="3" spans="1:92" ht="30.6" customHeight="1" x14ac:dyDescent="0.25">
      <c r="A3" s="309" t="s">
        <v>34</v>
      </c>
      <c r="B3" s="310"/>
      <c r="C3" s="73" t="s">
        <v>35</v>
      </c>
      <c r="D3" s="73" t="s">
        <v>36</v>
      </c>
      <c r="E3" s="147"/>
      <c r="F3" s="144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4"/>
      <c r="W3" s="73"/>
      <c r="X3" s="73"/>
      <c r="Y3" s="74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</row>
    <row r="4" spans="1:92" ht="16.899999999999999" customHeight="1" x14ac:dyDescent="0.25">
      <c r="A4" s="309" t="s">
        <v>47</v>
      </c>
      <c r="B4" s="76" t="s">
        <v>48</v>
      </c>
      <c r="C4" s="169">
        <v>1</v>
      </c>
      <c r="D4" s="169">
        <v>1</v>
      </c>
      <c r="E4" s="148"/>
      <c r="F4" s="145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</row>
    <row r="5" spans="1:92" ht="16.899999999999999" customHeight="1" x14ac:dyDescent="0.25">
      <c r="A5" s="309"/>
      <c r="B5" s="78" t="s">
        <v>343</v>
      </c>
      <c r="C5" s="77">
        <f>'форма 5'!H9</f>
        <v>1850</v>
      </c>
      <c r="D5" s="77">
        <f>'форма 5'!H10</f>
        <v>2063</v>
      </c>
      <c r="E5" s="149"/>
      <c r="F5" s="145"/>
      <c r="G5" s="79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2" ht="21" customHeight="1" x14ac:dyDescent="0.25">
      <c r="A6" s="311"/>
      <c r="B6" s="78" t="s">
        <v>344</v>
      </c>
      <c r="C6" s="77">
        <f>'форма 5'!I9</f>
        <v>1700</v>
      </c>
      <c r="D6" s="77">
        <f>'форма 5'!I10</f>
        <v>2100</v>
      </c>
      <c r="E6" s="149"/>
      <c r="F6" s="145"/>
      <c r="G6" s="77"/>
      <c r="H6" s="77"/>
      <c r="I6" s="77"/>
      <c r="J6" s="77"/>
      <c r="K6" s="77"/>
      <c r="L6" s="77"/>
      <c r="M6" s="80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</row>
    <row r="7" spans="1:92" ht="22.9" customHeight="1" x14ac:dyDescent="0.25">
      <c r="A7" s="311"/>
      <c r="B7" s="78" t="s">
        <v>345</v>
      </c>
      <c r="C7" s="77">
        <f>'форма 5'!J9</f>
        <v>0</v>
      </c>
      <c r="D7" s="77">
        <f>'форма 5'!J10</f>
        <v>0</v>
      </c>
      <c r="E7" s="149"/>
      <c r="F7" s="145"/>
      <c r="G7" s="79"/>
      <c r="H7" s="77"/>
      <c r="I7" s="77"/>
      <c r="J7" s="77"/>
      <c r="K7" s="77"/>
      <c r="L7" s="77"/>
      <c r="M7" s="80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80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</row>
    <row r="8" spans="1:92" ht="21.6" customHeight="1" x14ac:dyDescent="0.25">
      <c r="A8" s="311"/>
      <c r="B8" s="76" t="s">
        <v>49</v>
      </c>
      <c r="C8" s="81">
        <f>IF(C4=1,C7*C7/C5/C6,C7*C6/C5/C7)</f>
        <v>0</v>
      </c>
      <c r="D8" s="81">
        <f t="shared" ref="D8:BO8" si="0">IF(D4=1,D7*D7/D5/D6,D7*D6/D5/D7)</f>
        <v>0</v>
      </c>
      <c r="E8" s="150"/>
      <c r="F8" s="146" t="e">
        <f t="shared" si="0"/>
        <v>#DIV/0!</v>
      </c>
      <c r="G8" s="81" t="e">
        <f t="shared" si="0"/>
        <v>#DIV/0!</v>
      </c>
      <c r="H8" s="81" t="e">
        <f t="shared" si="0"/>
        <v>#DIV/0!</v>
      </c>
      <c r="I8" s="81" t="e">
        <f t="shared" si="0"/>
        <v>#DIV/0!</v>
      </c>
      <c r="J8" s="81" t="e">
        <f t="shared" si="0"/>
        <v>#DIV/0!</v>
      </c>
      <c r="K8" s="81" t="e">
        <f t="shared" si="0"/>
        <v>#DIV/0!</v>
      </c>
      <c r="L8" s="81" t="e">
        <f t="shared" si="0"/>
        <v>#DIV/0!</v>
      </c>
      <c r="M8" s="81" t="e">
        <f>IF(M4=1,M7*M7/M5/M6,M7*M6/M5/M7)</f>
        <v>#DIV/0!</v>
      </c>
      <c r="N8" s="81" t="e">
        <f t="shared" si="0"/>
        <v>#DIV/0!</v>
      </c>
      <c r="O8" s="81" t="e">
        <f t="shared" si="0"/>
        <v>#DIV/0!</v>
      </c>
      <c r="P8" s="81" t="e">
        <f t="shared" si="0"/>
        <v>#DIV/0!</v>
      </c>
      <c r="Q8" s="81" t="e">
        <f t="shared" si="0"/>
        <v>#DIV/0!</v>
      </c>
      <c r="R8" s="81" t="e">
        <f t="shared" si="0"/>
        <v>#DIV/0!</v>
      </c>
      <c r="S8" s="81" t="e">
        <f t="shared" si="0"/>
        <v>#DIV/0!</v>
      </c>
      <c r="T8" s="81" t="e">
        <f t="shared" si="0"/>
        <v>#DIV/0!</v>
      </c>
      <c r="U8" s="81" t="e">
        <f t="shared" si="0"/>
        <v>#DIV/0!</v>
      </c>
      <c r="V8" s="81" t="e">
        <f t="shared" si="0"/>
        <v>#DIV/0!</v>
      </c>
      <c r="W8" s="81" t="e">
        <f>IF(W4=1,W7*W7/W5/W6,W7*W6/W5/W7)</f>
        <v>#DIV/0!</v>
      </c>
      <c r="X8" s="81" t="e">
        <f>IF(X4=1,X7*X7/X5/X6,X7*X6/X5/X7)</f>
        <v>#DIV/0!</v>
      </c>
      <c r="Y8" s="81" t="e">
        <f t="shared" si="0"/>
        <v>#DIV/0!</v>
      </c>
      <c r="Z8" s="81" t="e">
        <f t="shared" si="0"/>
        <v>#DIV/0!</v>
      </c>
      <c r="AA8" s="81" t="e">
        <f t="shared" si="0"/>
        <v>#DIV/0!</v>
      </c>
      <c r="AB8" s="81" t="e">
        <f t="shared" si="0"/>
        <v>#DIV/0!</v>
      </c>
      <c r="AC8" s="81" t="e">
        <f t="shared" si="0"/>
        <v>#DIV/0!</v>
      </c>
      <c r="AD8" s="81" t="e">
        <f t="shared" si="0"/>
        <v>#DIV/0!</v>
      </c>
      <c r="AE8" s="81" t="e">
        <f t="shared" si="0"/>
        <v>#DIV/0!</v>
      </c>
      <c r="AF8" s="81" t="e">
        <f t="shared" si="0"/>
        <v>#DIV/0!</v>
      </c>
      <c r="AG8" s="81" t="e">
        <f t="shared" si="0"/>
        <v>#DIV/0!</v>
      </c>
      <c r="AH8" s="81" t="e">
        <f t="shared" si="0"/>
        <v>#DIV/0!</v>
      </c>
      <c r="AI8" s="81" t="e">
        <f t="shared" si="0"/>
        <v>#DIV/0!</v>
      </c>
      <c r="AJ8" s="81" t="e">
        <f t="shared" si="0"/>
        <v>#DIV/0!</v>
      </c>
      <c r="AK8" s="81" t="e">
        <f t="shared" si="0"/>
        <v>#DIV/0!</v>
      </c>
      <c r="AL8" s="81" t="e">
        <f t="shared" si="0"/>
        <v>#DIV/0!</v>
      </c>
      <c r="AM8" s="81" t="e">
        <f t="shared" si="0"/>
        <v>#DIV/0!</v>
      </c>
      <c r="AN8" s="81" t="e">
        <f t="shared" si="0"/>
        <v>#DIV/0!</v>
      </c>
      <c r="AO8" s="81" t="e">
        <f t="shared" si="0"/>
        <v>#DIV/0!</v>
      </c>
      <c r="AP8" s="81" t="e">
        <f t="shared" si="0"/>
        <v>#DIV/0!</v>
      </c>
      <c r="AQ8" s="81" t="e">
        <f t="shared" si="0"/>
        <v>#DIV/0!</v>
      </c>
      <c r="AR8" s="81" t="e">
        <f t="shared" si="0"/>
        <v>#DIV/0!</v>
      </c>
      <c r="AS8" s="81" t="e">
        <f t="shared" si="0"/>
        <v>#DIV/0!</v>
      </c>
      <c r="AT8" s="81" t="e">
        <f t="shared" si="0"/>
        <v>#DIV/0!</v>
      </c>
      <c r="AU8" s="81" t="e">
        <f t="shared" si="0"/>
        <v>#DIV/0!</v>
      </c>
      <c r="AV8" s="81" t="e">
        <f t="shared" si="0"/>
        <v>#DIV/0!</v>
      </c>
      <c r="AW8" s="81" t="e">
        <f t="shared" si="0"/>
        <v>#DIV/0!</v>
      </c>
      <c r="AX8" s="81" t="e">
        <f t="shared" si="0"/>
        <v>#DIV/0!</v>
      </c>
      <c r="AY8" s="81" t="e">
        <f t="shared" si="0"/>
        <v>#DIV/0!</v>
      </c>
      <c r="AZ8" s="81" t="e">
        <f t="shared" si="0"/>
        <v>#DIV/0!</v>
      </c>
      <c r="BA8" s="81" t="e">
        <f t="shared" si="0"/>
        <v>#DIV/0!</v>
      </c>
      <c r="BB8" s="81" t="e">
        <f t="shared" si="0"/>
        <v>#DIV/0!</v>
      </c>
      <c r="BC8" s="81" t="e">
        <f t="shared" si="0"/>
        <v>#DIV/0!</v>
      </c>
      <c r="BD8" s="81" t="e">
        <f t="shared" si="0"/>
        <v>#DIV/0!</v>
      </c>
      <c r="BE8" s="81" t="e">
        <f t="shared" si="0"/>
        <v>#DIV/0!</v>
      </c>
      <c r="BF8" s="81" t="e">
        <f t="shared" si="0"/>
        <v>#DIV/0!</v>
      </c>
      <c r="BG8" s="81" t="e">
        <f t="shared" si="0"/>
        <v>#DIV/0!</v>
      </c>
      <c r="BH8" s="81" t="e">
        <f t="shared" si="0"/>
        <v>#DIV/0!</v>
      </c>
      <c r="BI8" s="81" t="e">
        <f t="shared" si="0"/>
        <v>#DIV/0!</v>
      </c>
      <c r="BJ8" s="81" t="e">
        <f t="shared" si="0"/>
        <v>#DIV/0!</v>
      </c>
      <c r="BK8" s="81" t="e">
        <f t="shared" si="0"/>
        <v>#DIV/0!</v>
      </c>
      <c r="BL8" s="81" t="e">
        <f t="shared" si="0"/>
        <v>#DIV/0!</v>
      </c>
      <c r="BM8" s="81" t="e">
        <f t="shared" si="0"/>
        <v>#DIV/0!</v>
      </c>
      <c r="BN8" s="81" t="e">
        <f t="shared" si="0"/>
        <v>#DIV/0!</v>
      </c>
      <c r="BO8" s="81" t="e">
        <f t="shared" si="0"/>
        <v>#DIV/0!</v>
      </c>
      <c r="BP8" s="81" t="e">
        <f t="shared" ref="BP8:CN8" si="1">IF(BP4=1,BP7*BP7/BP5/BP6,BP7*BP6/BP5/BP7)</f>
        <v>#DIV/0!</v>
      </c>
      <c r="BQ8" s="81" t="e">
        <f t="shared" si="1"/>
        <v>#DIV/0!</v>
      </c>
      <c r="BR8" s="81" t="e">
        <f t="shared" si="1"/>
        <v>#DIV/0!</v>
      </c>
      <c r="BS8" s="81" t="e">
        <f t="shared" si="1"/>
        <v>#DIV/0!</v>
      </c>
      <c r="BT8" s="81" t="e">
        <f t="shared" si="1"/>
        <v>#DIV/0!</v>
      </c>
      <c r="BU8" s="81" t="e">
        <f t="shared" si="1"/>
        <v>#DIV/0!</v>
      </c>
      <c r="BV8" s="81" t="e">
        <f t="shared" si="1"/>
        <v>#DIV/0!</v>
      </c>
      <c r="BW8" s="81" t="e">
        <f t="shared" si="1"/>
        <v>#DIV/0!</v>
      </c>
      <c r="BX8" s="81" t="e">
        <f t="shared" si="1"/>
        <v>#DIV/0!</v>
      </c>
      <c r="BY8" s="81" t="e">
        <f t="shared" si="1"/>
        <v>#DIV/0!</v>
      </c>
      <c r="BZ8" s="81" t="e">
        <f t="shared" si="1"/>
        <v>#DIV/0!</v>
      </c>
      <c r="CA8" s="81" t="e">
        <f t="shared" si="1"/>
        <v>#DIV/0!</v>
      </c>
      <c r="CB8" s="81" t="e">
        <f t="shared" si="1"/>
        <v>#DIV/0!</v>
      </c>
      <c r="CC8" s="81" t="e">
        <f t="shared" si="1"/>
        <v>#DIV/0!</v>
      </c>
      <c r="CD8" s="81" t="e">
        <f t="shared" si="1"/>
        <v>#DIV/0!</v>
      </c>
      <c r="CE8" s="81" t="e">
        <f t="shared" si="1"/>
        <v>#DIV/0!</v>
      </c>
      <c r="CF8" s="81" t="e">
        <f t="shared" si="1"/>
        <v>#DIV/0!</v>
      </c>
      <c r="CG8" s="81" t="e">
        <f t="shared" si="1"/>
        <v>#DIV/0!</v>
      </c>
      <c r="CH8" s="81" t="e">
        <f t="shared" si="1"/>
        <v>#DIV/0!</v>
      </c>
      <c r="CI8" s="81" t="e">
        <f t="shared" si="1"/>
        <v>#DIV/0!</v>
      </c>
      <c r="CJ8" s="81" t="e">
        <f t="shared" si="1"/>
        <v>#DIV/0!</v>
      </c>
      <c r="CK8" s="81" t="e">
        <f t="shared" si="1"/>
        <v>#DIV/0!</v>
      </c>
      <c r="CL8" s="81" t="e">
        <f t="shared" si="1"/>
        <v>#DIV/0!</v>
      </c>
      <c r="CM8" s="81" t="e">
        <f t="shared" si="1"/>
        <v>#DIV/0!</v>
      </c>
      <c r="CN8" s="81" t="e">
        <f t="shared" si="1"/>
        <v>#DIV/0!</v>
      </c>
    </row>
    <row r="9" spans="1:92" x14ac:dyDescent="0.25">
      <c r="A9" s="311"/>
      <c r="B9" s="82"/>
      <c r="C9" s="83">
        <f>IFERROR(C8,0)</f>
        <v>0</v>
      </c>
      <c r="D9" s="83">
        <f t="shared" ref="D9:BO9" si="2">IFERROR(D8,0)</f>
        <v>0</v>
      </c>
      <c r="E9" s="83"/>
      <c r="F9" s="83">
        <f t="shared" si="2"/>
        <v>0</v>
      </c>
      <c r="G9" s="83">
        <f t="shared" si="2"/>
        <v>0</v>
      </c>
      <c r="H9" s="83">
        <f t="shared" si="2"/>
        <v>0</v>
      </c>
      <c r="I9" s="83">
        <f t="shared" si="2"/>
        <v>0</v>
      </c>
      <c r="J9" s="83">
        <f t="shared" si="2"/>
        <v>0</v>
      </c>
      <c r="K9" s="83">
        <f t="shared" si="2"/>
        <v>0</v>
      </c>
      <c r="L9" s="83">
        <f t="shared" si="2"/>
        <v>0</v>
      </c>
      <c r="M9" s="83">
        <f t="shared" si="2"/>
        <v>0</v>
      </c>
      <c r="N9" s="83">
        <f t="shared" si="2"/>
        <v>0</v>
      </c>
      <c r="O9" s="83">
        <f t="shared" si="2"/>
        <v>0</v>
      </c>
      <c r="P9" s="83">
        <f t="shared" si="2"/>
        <v>0</v>
      </c>
      <c r="Q9" s="83">
        <f t="shared" si="2"/>
        <v>0</v>
      </c>
      <c r="R9" s="83">
        <f t="shared" si="2"/>
        <v>0</v>
      </c>
      <c r="S9" s="83">
        <f t="shared" si="2"/>
        <v>0</v>
      </c>
      <c r="T9" s="83">
        <f t="shared" si="2"/>
        <v>0</v>
      </c>
      <c r="U9" s="83">
        <f t="shared" si="2"/>
        <v>0</v>
      </c>
      <c r="V9" s="83">
        <f t="shared" si="2"/>
        <v>0</v>
      </c>
      <c r="W9" s="83">
        <f t="shared" si="2"/>
        <v>0</v>
      </c>
      <c r="X9" s="83">
        <f t="shared" si="2"/>
        <v>0</v>
      </c>
      <c r="Y9" s="83">
        <f t="shared" si="2"/>
        <v>0</v>
      </c>
      <c r="Z9" s="83">
        <f t="shared" si="2"/>
        <v>0</v>
      </c>
      <c r="AA9" s="83">
        <f t="shared" si="2"/>
        <v>0</v>
      </c>
      <c r="AB9" s="83">
        <f t="shared" si="2"/>
        <v>0</v>
      </c>
      <c r="AC9" s="83">
        <f t="shared" si="2"/>
        <v>0</v>
      </c>
      <c r="AD9" s="83">
        <f t="shared" si="2"/>
        <v>0</v>
      </c>
      <c r="AE9" s="83">
        <f t="shared" si="2"/>
        <v>0</v>
      </c>
      <c r="AF9" s="83">
        <f t="shared" si="2"/>
        <v>0</v>
      </c>
      <c r="AG9" s="83">
        <f t="shared" si="2"/>
        <v>0</v>
      </c>
      <c r="AH9" s="83">
        <f t="shared" si="2"/>
        <v>0</v>
      </c>
      <c r="AI9" s="83">
        <f t="shared" si="2"/>
        <v>0</v>
      </c>
      <c r="AJ9" s="83">
        <f t="shared" si="2"/>
        <v>0</v>
      </c>
      <c r="AK9" s="83">
        <f t="shared" si="2"/>
        <v>0</v>
      </c>
      <c r="AL9" s="83">
        <f t="shared" si="2"/>
        <v>0</v>
      </c>
      <c r="AM9" s="83">
        <f t="shared" si="2"/>
        <v>0</v>
      </c>
      <c r="AN9" s="83">
        <f t="shared" si="2"/>
        <v>0</v>
      </c>
      <c r="AO9" s="83">
        <f t="shared" si="2"/>
        <v>0</v>
      </c>
      <c r="AP9" s="83">
        <f t="shared" si="2"/>
        <v>0</v>
      </c>
      <c r="AQ9" s="83">
        <f t="shared" si="2"/>
        <v>0</v>
      </c>
      <c r="AR9" s="83">
        <f t="shared" si="2"/>
        <v>0</v>
      </c>
      <c r="AS9" s="83">
        <f t="shared" si="2"/>
        <v>0</v>
      </c>
      <c r="AT9" s="83">
        <f t="shared" si="2"/>
        <v>0</v>
      </c>
      <c r="AU9" s="83">
        <f t="shared" si="2"/>
        <v>0</v>
      </c>
      <c r="AV9" s="83">
        <f t="shared" si="2"/>
        <v>0</v>
      </c>
      <c r="AW9" s="83">
        <f t="shared" si="2"/>
        <v>0</v>
      </c>
      <c r="AX9" s="83">
        <f t="shared" si="2"/>
        <v>0</v>
      </c>
      <c r="AY9" s="83">
        <f t="shared" si="2"/>
        <v>0</v>
      </c>
      <c r="AZ9" s="83">
        <f t="shared" si="2"/>
        <v>0</v>
      </c>
      <c r="BA9" s="83">
        <f t="shared" si="2"/>
        <v>0</v>
      </c>
      <c r="BB9" s="83">
        <f t="shared" si="2"/>
        <v>0</v>
      </c>
      <c r="BC9" s="83">
        <f t="shared" si="2"/>
        <v>0</v>
      </c>
      <c r="BD9" s="83">
        <f t="shared" si="2"/>
        <v>0</v>
      </c>
      <c r="BE9" s="83">
        <f t="shared" si="2"/>
        <v>0</v>
      </c>
      <c r="BF9" s="83">
        <f t="shared" si="2"/>
        <v>0</v>
      </c>
      <c r="BG9" s="83">
        <f t="shared" si="2"/>
        <v>0</v>
      </c>
      <c r="BH9" s="83">
        <f t="shared" si="2"/>
        <v>0</v>
      </c>
      <c r="BI9" s="83">
        <f t="shared" si="2"/>
        <v>0</v>
      </c>
      <c r="BJ9" s="83">
        <f t="shared" si="2"/>
        <v>0</v>
      </c>
      <c r="BK9" s="83">
        <f t="shared" si="2"/>
        <v>0</v>
      </c>
      <c r="BL9" s="83">
        <f t="shared" si="2"/>
        <v>0</v>
      </c>
      <c r="BM9" s="83">
        <f t="shared" si="2"/>
        <v>0</v>
      </c>
      <c r="BN9" s="83">
        <f t="shared" si="2"/>
        <v>0</v>
      </c>
      <c r="BO9" s="83">
        <f t="shared" si="2"/>
        <v>0</v>
      </c>
      <c r="BP9" s="83">
        <f t="shared" ref="BP9:CN9" si="3">IFERROR(BP8,0)</f>
        <v>0</v>
      </c>
      <c r="BQ9" s="83">
        <f t="shared" si="3"/>
        <v>0</v>
      </c>
      <c r="BR9" s="83">
        <f t="shared" si="3"/>
        <v>0</v>
      </c>
      <c r="BS9" s="83">
        <f t="shared" si="3"/>
        <v>0</v>
      </c>
      <c r="BT9" s="83">
        <f t="shared" si="3"/>
        <v>0</v>
      </c>
      <c r="BU9" s="83">
        <f t="shared" si="3"/>
        <v>0</v>
      </c>
      <c r="BV9" s="83">
        <f t="shared" si="3"/>
        <v>0</v>
      </c>
      <c r="BW9" s="83">
        <f t="shared" si="3"/>
        <v>0</v>
      </c>
      <c r="BX9" s="83">
        <f t="shared" si="3"/>
        <v>0</v>
      </c>
      <c r="BY9" s="83">
        <f t="shared" si="3"/>
        <v>0</v>
      </c>
      <c r="BZ9" s="83">
        <f t="shared" si="3"/>
        <v>0</v>
      </c>
      <c r="CA9" s="83">
        <f t="shared" si="3"/>
        <v>0</v>
      </c>
      <c r="CB9" s="83">
        <f t="shared" si="3"/>
        <v>0</v>
      </c>
      <c r="CC9" s="83">
        <f t="shared" si="3"/>
        <v>0</v>
      </c>
      <c r="CD9" s="83">
        <f t="shared" si="3"/>
        <v>0</v>
      </c>
      <c r="CE9" s="83">
        <f t="shared" si="3"/>
        <v>0</v>
      </c>
      <c r="CF9" s="83">
        <f t="shared" si="3"/>
        <v>0</v>
      </c>
      <c r="CG9" s="83">
        <f t="shared" si="3"/>
        <v>0</v>
      </c>
      <c r="CH9" s="83">
        <f t="shared" si="3"/>
        <v>0</v>
      </c>
      <c r="CI9" s="83">
        <f t="shared" si="3"/>
        <v>0</v>
      </c>
      <c r="CJ9" s="83">
        <f t="shared" si="3"/>
        <v>0</v>
      </c>
      <c r="CK9" s="83">
        <f t="shared" si="3"/>
        <v>0</v>
      </c>
      <c r="CL9" s="83">
        <f t="shared" si="3"/>
        <v>0</v>
      </c>
      <c r="CM9" s="83">
        <f t="shared" si="3"/>
        <v>0</v>
      </c>
      <c r="CN9" s="83">
        <f t="shared" si="3"/>
        <v>0</v>
      </c>
    </row>
    <row r="10" spans="1:92" x14ac:dyDescent="0.25">
      <c r="A10" s="311"/>
      <c r="B10" s="76"/>
      <c r="C10" s="84">
        <f t="shared" ref="C10:BN10" si="4">IF(C9&gt;0,1,0)</f>
        <v>0</v>
      </c>
      <c r="D10" s="84">
        <f t="shared" si="4"/>
        <v>0</v>
      </c>
      <c r="E10" s="84"/>
      <c r="F10" s="84">
        <f t="shared" si="4"/>
        <v>0</v>
      </c>
      <c r="G10" s="84">
        <f t="shared" si="4"/>
        <v>0</v>
      </c>
      <c r="H10" s="84">
        <f t="shared" si="4"/>
        <v>0</v>
      </c>
      <c r="I10" s="84">
        <f t="shared" si="4"/>
        <v>0</v>
      </c>
      <c r="J10" s="84">
        <f t="shared" si="4"/>
        <v>0</v>
      </c>
      <c r="K10" s="84">
        <f t="shared" si="4"/>
        <v>0</v>
      </c>
      <c r="L10" s="84">
        <f t="shared" si="4"/>
        <v>0</v>
      </c>
      <c r="M10" s="84">
        <f t="shared" si="4"/>
        <v>0</v>
      </c>
      <c r="N10" s="84">
        <f t="shared" si="4"/>
        <v>0</v>
      </c>
      <c r="O10" s="84">
        <f t="shared" si="4"/>
        <v>0</v>
      </c>
      <c r="P10" s="84">
        <f t="shared" si="4"/>
        <v>0</v>
      </c>
      <c r="Q10" s="84">
        <f t="shared" si="4"/>
        <v>0</v>
      </c>
      <c r="R10" s="84">
        <f t="shared" si="4"/>
        <v>0</v>
      </c>
      <c r="S10" s="84">
        <f t="shared" si="4"/>
        <v>0</v>
      </c>
      <c r="T10" s="84">
        <f t="shared" si="4"/>
        <v>0</v>
      </c>
      <c r="U10" s="84">
        <f t="shared" si="4"/>
        <v>0</v>
      </c>
      <c r="V10" s="84">
        <f t="shared" si="4"/>
        <v>0</v>
      </c>
      <c r="W10" s="84">
        <f t="shared" si="4"/>
        <v>0</v>
      </c>
      <c r="X10" s="84">
        <f t="shared" si="4"/>
        <v>0</v>
      </c>
      <c r="Y10" s="84">
        <f t="shared" si="4"/>
        <v>0</v>
      </c>
      <c r="Z10" s="84">
        <f t="shared" si="4"/>
        <v>0</v>
      </c>
      <c r="AA10" s="84">
        <f t="shared" si="4"/>
        <v>0</v>
      </c>
      <c r="AB10" s="84">
        <f t="shared" si="4"/>
        <v>0</v>
      </c>
      <c r="AC10" s="84">
        <f t="shared" si="4"/>
        <v>0</v>
      </c>
      <c r="AD10" s="84">
        <f t="shared" si="4"/>
        <v>0</v>
      </c>
      <c r="AE10" s="84">
        <f t="shared" si="4"/>
        <v>0</v>
      </c>
      <c r="AF10" s="84">
        <f t="shared" si="4"/>
        <v>0</v>
      </c>
      <c r="AG10" s="84">
        <f t="shared" si="4"/>
        <v>0</v>
      </c>
      <c r="AH10" s="84">
        <f t="shared" si="4"/>
        <v>0</v>
      </c>
      <c r="AI10" s="84">
        <f t="shared" si="4"/>
        <v>0</v>
      </c>
      <c r="AJ10" s="84">
        <f t="shared" si="4"/>
        <v>0</v>
      </c>
      <c r="AK10" s="84">
        <f t="shared" si="4"/>
        <v>0</v>
      </c>
      <c r="AL10" s="84">
        <f t="shared" si="4"/>
        <v>0</v>
      </c>
      <c r="AM10" s="84">
        <f t="shared" si="4"/>
        <v>0</v>
      </c>
      <c r="AN10" s="84">
        <f t="shared" si="4"/>
        <v>0</v>
      </c>
      <c r="AO10" s="84">
        <f t="shared" si="4"/>
        <v>0</v>
      </c>
      <c r="AP10" s="84">
        <f t="shared" si="4"/>
        <v>0</v>
      </c>
      <c r="AQ10" s="84">
        <f t="shared" si="4"/>
        <v>0</v>
      </c>
      <c r="AR10" s="84">
        <f t="shared" si="4"/>
        <v>0</v>
      </c>
      <c r="AS10" s="84">
        <f t="shared" si="4"/>
        <v>0</v>
      </c>
      <c r="AT10" s="84">
        <f t="shared" si="4"/>
        <v>0</v>
      </c>
      <c r="AU10" s="84">
        <f t="shared" si="4"/>
        <v>0</v>
      </c>
      <c r="AV10" s="84">
        <f t="shared" si="4"/>
        <v>0</v>
      </c>
      <c r="AW10" s="84">
        <f t="shared" si="4"/>
        <v>0</v>
      </c>
      <c r="AX10" s="84">
        <f t="shared" si="4"/>
        <v>0</v>
      </c>
      <c r="AY10" s="84">
        <f t="shared" si="4"/>
        <v>0</v>
      </c>
      <c r="AZ10" s="84">
        <f t="shared" si="4"/>
        <v>0</v>
      </c>
      <c r="BA10" s="84">
        <f t="shared" si="4"/>
        <v>0</v>
      </c>
      <c r="BB10" s="84">
        <f t="shared" si="4"/>
        <v>0</v>
      </c>
      <c r="BC10" s="84">
        <f t="shared" si="4"/>
        <v>0</v>
      </c>
      <c r="BD10" s="84">
        <f t="shared" si="4"/>
        <v>0</v>
      </c>
      <c r="BE10" s="84">
        <f t="shared" si="4"/>
        <v>0</v>
      </c>
      <c r="BF10" s="84">
        <f t="shared" si="4"/>
        <v>0</v>
      </c>
      <c r="BG10" s="84">
        <f t="shared" si="4"/>
        <v>0</v>
      </c>
      <c r="BH10" s="84">
        <f t="shared" si="4"/>
        <v>0</v>
      </c>
      <c r="BI10" s="84">
        <f t="shared" si="4"/>
        <v>0</v>
      </c>
      <c r="BJ10" s="84">
        <f t="shared" si="4"/>
        <v>0</v>
      </c>
      <c r="BK10" s="84">
        <f t="shared" si="4"/>
        <v>0</v>
      </c>
      <c r="BL10" s="84">
        <f t="shared" si="4"/>
        <v>0</v>
      </c>
      <c r="BM10" s="84">
        <f t="shared" si="4"/>
        <v>0</v>
      </c>
      <c r="BN10" s="84">
        <f t="shared" si="4"/>
        <v>0</v>
      </c>
      <c r="BO10" s="84">
        <f t="shared" ref="BO10:CN10" si="5">IF(BO9&gt;0,1,0)</f>
        <v>0</v>
      </c>
      <c r="BP10" s="84">
        <f t="shared" si="5"/>
        <v>0</v>
      </c>
      <c r="BQ10" s="84">
        <f t="shared" si="5"/>
        <v>0</v>
      </c>
      <c r="BR10" s="84">
        <f t="shared" si="5"/>
        <v>0</v>
      </c>
      <c r="BS10" s="84">
        <f t="shared" si="5"/>
        <v>0</v>
      </c>
      <c r="BT10" s="84">
        <f t="shared" si="5"/>
        <v>0</v>
      </c>
      <c r="BU10" s="84">
        <f t="shared" si="5"/>
        <v>0</v>
      </c>
      <c r="BV10" s="84">
        <f t="shared" si="5"/>
        <v>0</v>
      </c>
      <c r="BW10" s="84">
        <f t="shared" si="5"/>
        <v>0</v>
      </c>
      <c r="BX10" s="84">
        <f t="shared" si="5"/>
        <v>0</v>
      </c>
      <c r="BY10" s="84">
        <f t="shared" si="5"/>
        <v>0</v>
      </c>
      <c r="BZ10" s="84">
        <f t="shared" si="5"/>
        <v>0</v>
      </c>
      <c r="CA10" s="84">
        <f t="shared" si="5"/>
        <v>0</v>
      </c>
      <c r="CB10" s="84">
        <f t="shared" si="5"/>
        <v>0</v>
      </c>
      <c r="CC10" s="84">
        <f t="shared" si="5"/>
        <v>0</v>
      </c>
      <c r="CD10" s="84">
        <f t="shared" si="5"/>
        <v>0</v>
      </c>
      <c r="CE10" s="84">
        <f t="shared" si="5"/>
        <v>0</v>
      </c>
      <c r="CF10" s="84">
        <f t="shared" si="5"/>
        <v>0</v>
      </c>
      <c r="CG10" s="84">
        <f t="shared" si="5"/>
        <v>0</v>
      </c>
      <c r="CH10" s="84">
        <f t="shared" si="5"/>
        <v>0</v>
      </c>
      <c r="CI10" s="84">
        <f t="shared" si="5"/>
        <v>0</v>
      </c>
      <c r="CJ10" s="84">
        <f t="shared" si="5"/>
        <v>0</v>
      </c>
      <c r="CK10" s="84">
        <f t="shared" si="5"/>
        <v>0</v>
      </c>
      <c r="CL10" s="84">
        <f t="shared" si="5"/>
        <v>0</v>
      </c>
      <c r="CM10" s="84">
        <f t="shared" si="5"/>
        <v>0</v>
      </c>
      <c r="CN10" s="84">
        <f t="shared" si="5"/>
        <v>0</v>
      </c>
    </row>
    <row r="11" spans="1:92" x14ac:dyDescent="0.25">
      <c r="A11" s="311"/>
      <c r="B11" s="76" t="s">
        <v>53</v>
      </c>
      <c r="C11" s="84">
        <f>SUM(C10:D10)</f>
        <v>0</v>
      </c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</row>
    <row r="12" spans="1:92" ht="22.15" customHeight="1" x14ac:dyDescent="0.25">
      <c r="A12" s="311"/>
      <c r="B12" s="76" t="s">
        <v>50</v>
      </c>
      <c r="C12" s="85" t="e">
        <f>SUM(C9:D9)/C11</f>
        <v>#DIV/0!</v>
      </c>
      <c r="D12" s="86"/>
      <c r="E12" s="86"/>
      <c r="F12" s="86"/>
      <c r="G12" s="86"/>
      <c r="H12" s="86"/>
      <c r="I12" s="86"/>
      <c r="J12" s="86"/>
    </row>
    <row r="13" spans="1:92" ht="34.5" customHeight="1" x14ac:dyDescent="0.25">
      <c r="A13" s="312" t="s">
        <v>51</v>
      </c>
      <c r="B13" s="312"/>
      <c r="C13" s="312"/>
      <c r="D13" s="312"/>
      <c r="E13" s="312"/>
      <c r="F13" s="312"/>
      <c r="G13" s="312"/>
      <c r="H13" s="312"/>
      <c r="I13" s="312"/>
      <c r="J13" s="312"/>
    </row>
    <row r="14" spans="1:92" ht="15" customHeight="1" x14ac:dyDescent="0.25">
      <c r="A14" s="87"/>
      <c r="B14" s="87"/>
      <c r="C14" s="87"/>
      <c r="D14" s="87"/>
      <c r="E14" s="87"/>
      <c r="F14" s="87"/>
      <c r="G14" s="87"/>
      <c r="H14" s="87"/>
      <c r="I14" s="87"/>
      <c r="J14" s="87"/>
    </row>
    <row r="15" spans="1:92" ht="28.9" hidden="1" customHeight="1" x14ac:dyDescent="0.25">
      <c r="A15" s="164" t="s">
        <v>52</v>
      </c>
      <c r="B15" s="78" t="s">
        <v>221</v>
      </c>
      <c r="C15" s="94"/>
    </row>
    <row r="16" spans="1:92" ht="24" customHeight="1" x14ac:dyDescent="0.25">
      <c r="A16" s="316" t="s">
        <v>52</v>
      </c>
      <c r="B16" s="78" t="s">
        <v>344</v>
      </c>
      <c r="C16" s="94">
        <f>'форма 1'!M11</f>
        <v>13693.2</v>
      </c>
    </row>
    <row r="17" spans="1:11" ht="27" customHeight="1" x14ac:dyDescent="0.25">
      <c r="A17" s="317"/>
      <c r="B17" s="78" t="s">
        <v>346</v>
      </c>
      <c r="C17" s="94">
        <f>'форма 1'!N11</f>
        <v>13693.2</v>
      </c>
    </row>
    <row r="18" spans="1:11" ht="22.5" customHeight="1" thickBot="1" x14ac:dyDescent="0.3">
      <c r="A18" s="313">
        <f>C17/C16</f>
        <v>1</v>
      </c>
      <c r="B18" s="314"/>
      <c r="C18" s="315"/>
    </row>
    <row r="19" spans="1:11" ht="21.75" customHeight="1" x14ac:dyDescent="0.25"/>
    <row r="20" spans="1:11" ht="33" customHeight="1" x14ac:dyDescent="0.25">
      <c r="A20" s="72" t="s">
        <v>54</v>
      </c>
      <c r="B20" s="305" t="e">
        <f>A18*C12</f>
        <v>#DIV/0!</v>
      </c>
      <c r="C20" s="305"/>
      <c r="D20" s="306" t="e">
        <f>IF(B20&gt;0.95,"высокоэффективная", IF(B20&gt;=0.8,"эффективная", IF(B20&lt;0.4,"неэффективная","уровень эффективности удовлетворительный")))</f>
        <v>#DIV/0!</v>
      </c>
      <c r="E20" s="307"/>
      <c r="F20" s="307"/>
      <c r="G20" s="307"/>
      <c r="H20" s="307"/>
      <c r="I20" s="307"/>
      <c r="J20" s="307"/>
      <c r="K20" s="307"/>
    </row>
  </sheetData>
  <mergeCells count="8">
    <mergeCell ref="B20:C20"/>
    <mergeCell ref="D20:K20"/>
    <mergeCell ref="A1:M1"/>
    <mergeCell ref="A3:B3"/>
    <mergeCell ref="A4:A12"/>
    <mergeCell ref="A13:J13"/>
    <mergeCell ref="A18:C18"/>
    <mergeCell ref="A16:A17"/>
  </mergeCells>
  <phoneticPr fontId="18" type="noConversion"/>
  <pageMargins left="0.7" right="0.7" top="0.75" bottom="0.75" header="0.3" footer="0.3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0"/>
  <sheetViews>
    <sheetView view="pageBreakPreview" zoomScale="110" zoomScaleSheetLayoutView="110" workbookViewId="0">
      <selection activeCell="A18" sqref="A18:C18"/>
    </sheetView>
  </sheetViews>
  <sheetFormatPr defaultRowHeight="15" x14ac:dyDescent="0.25"/>
  <cols>
    <col min="1" max="1" width="57.42578125" style="71" customWidth="1"/>
    <col min="2" max="2" width="24.28515625" style="71" customWidth="1"/>
    <col min="3" max="3" width="12.85546875" style="71" customWidth="1"/>
    <col min="4" max="10" width="7.7109375" style="71" customWidth="1"/>
    <col min="11" max="92" width="7.7109375" style="71" hidden="1" customWidth="1"/>
    <col min="93" max="16384" width="9.140625" style="71"/>
  </cols>
  <sheetData>
    <row r="1" spans="1:92" ht="57" customHeight="1" x14ac:dyDescent="0.25">
      <c r="A1" s="308" t="s">
        <v>349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</row>
    <row r="3" spans="1:92" ht="30.6" customHeight="1" x14ac:dyDescent="0.25">
      <c r="A3" s="309" t="s">
        <v>34</v>
      </c>
      <c r="B3" s="310"/>
      <c r="C3" s="73" t="s">
        <v>37</v>
      </c>
      <c r="D3" s="73" t="s">
        <v>38</v>
      </c>
      <c r="E3" s="73" t="s">
        <v>39</v>
      </c>
      <c r="F3" s="73" t="s">
        <v>40</v>
      </c>
      <c r="G3" s="73" t="s">
        <v>41</v>
      </c>
      <c r="H3" s="73" t="s">
        <v>42</v>
      </c>
      <c r="I3" s="147"/>
      <c r="J3" s="147"/>
      <c r="K3" s="144"/>
      <c r="L3" s="73"/>
      <c r="M3" s="73"/>
      <c r="N3" s="73"/>
      <c r="O3" s="73"/>
      <c r="P3" s="73"/>
      <c r="Q3" s="73"/>
      <c r="R3" s="73"/>
      <c r="S3" s="73"/>
      <c r="T3" s="73"/>
      <c r="U3" s="73"/>
      <c r="V3" s="74"/>
      <c r="W3" s="73"/>
      <c r="X3" s="73"/>
      <c r="Y3" s="74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</row>
    <row r="4" spans="1:92" ht="16.899999999999999" customHeight="1" x14ac:dyDescent="0.25">
      <c r="A4" s="309" t="s">
        <v>47</v>
      </c>
      <c r="B4" s="76" t="s">
        <v>48</v>
      </c>
      <c r="C4" s="169">
        <v>0</v>
      </c>
      <c r="D4" s="169">
        <v>0</v>
      </c>
      <c r="E4" s="169">
        <v>1</v>
      </c>
      <c r="F4" s="169">
        <v>1</v>
      </c>
      <c r="G4" s="169">
        <v>0</v>
      </c>
      <c r="H4" s="169">
        <v>0</v>
      </c>
      <c r="I4" s="151"/>
      <c r="J4" s="151"/>
      <c r="K4" s="145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</row>
    <row r="5" spans="1:92" ht="16.899999999999999" customHeight="1" x14ac:dyDescent="0.25">
      <c r="A5" s="309"/>
      <c r="B5" s="78" t="s">
        <v>342</v>
      </c>
      <c r="C5" s="77">
        <f>'форма 5'!H12</f>
        <v>216</v>
      </c>
      <c r="D5" s="79">
        <f>'форма 5'!H13</f>
        <v>87.5</v>
      </c>
      <c r="E5" s="77">
        <f>'форма 5'!H14</f>
        <v>25</v>
      </c>
      <c r="F5" s="77">
        <f>'форма 5'!H15</f>
        <v>47</v>
      </c>
      <c r="G5" s="77">
        <f>'форма 5'!H16</f>
        <v>17</v>
      </c>
      <c r="H5" s="77">
        <f>'форма 5'!H17</f>
        <v>510</v>
      </c>
      <c r="I5" s="151"/>
      <c r="J5" s="151"/>
      <c r="K5" s="145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2" ht="21" customHeight="1" x14ac:dyDescent="0.25">
      <c r="A6" s="311"/>
      <c r="B6" s="78" t="s">
        <v>344</v>
      </c>
      <c r="C6" s="77">
        <f>'форма 5'!I12</f>
        <v>214</v>
      </c>
      <c r="D6" s="79">
        <f>'форма 5'!I13</f>
        <v>80.5</v>
      </c>
      <c r="E6" s="77">
        <f>'форма 5'!I14</f>
        <v>23</v>
      </c>
      <c r="F6" s="77">
        <f>'форма 5'!I15</f>
        <v>70</v>
      </c>
      <c r="G6" s="77">
        <f>'форма 5'!I16</f>
        <v>9</v>
      </c>
      <c r="H6" s="77">
        <f>'форма 5'!I17</f>
        <v>520</v>
      </c>
      <c r="I6" s="151"/>
      <c r="J6" s="152"/>
      <c r="K6" s="145"/>
      <c r="L6" s="77"/>
      <c r="M6" s="80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</row>
    <row r="7" spans="1:92" ht="22.9" customHeight="1" x14ac:dyDescent="0.25">
      <c r="A7" s="311"/>
      <c r="B7" s="78" t="s">
        <v>345</v>
      </c>
      <c r="C7" s="77">
        <f>'форма 5'!J12</f>
        <v>0</v>
      </c>
      <c r="D7" s="79">
        <f>'форма 5'!J13</f>
        <v>0</v>
      </c>
      <c r="E7" s="77">
        <f>'форма 5'!J14</f>
        <v>39</v>
      </c>
      <c r="F7" s="77">
        <f>'форма 5'!J15</f>
        <v>54</v>
      </c>
      <c r="G7" s="77">
        <f>'форма 5'!J16</f>
        <v>0</v>
      </c>
      <c r="H7" s="77">
        <f>'форма 5'!J17</f>
        <v>50</v>
      </c>
      <c r="I7" s="151"/>
      <c r="J7" s="152"/>
      <c r="K7" s="145"/>
      <c r="L7" s="77"/>
      <c r="M7" s="80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80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</row>
    <row r="8" spans="1:92" ht="21.6" customHeight="1" x14ac:dyDescent="0.25">
      <c r="A8" s="311"/>
      <c r="B8" s="76" t="s">
        <v>49</v>
      </c>
      <c r="C8" s="81" t="e">
        <f>IF(C4=1,C7*C7/C5/C6,C7*C6/C5/C7)</f>
        <v>#DIV/0!</v>
      </c>
      <c r="D8" s="81" t="e">
        <f t="shared" ref="D8:BO8" si="0">IF(D4=1,D7*D7/D5/D6,D7*D6/D5/D7)</f>
        <v>#DIV/0!</v>
      </c>
      <c r="E8" s="81">
        <v>0</v>
      </c>
      <c r="F8" s="81">
        <f t="shared" si="0"/>
        <v>0.886322188449848</v>
      </c>
      <c r="G8" s="81" t="e">
        <f t="shared" si="0"/>
        <v>#DIV/0!</v>
      </c>
      <c r="H8" s="81">
        <f t="shared" si="0"/>
        <v>1.0196078431372548</v>
      </c>
      <c r="I8" s="150"/>
      <c r="J8" s="150"/>
      <c r="K8" s="146" t="e">
        <f t="shared" si="0"/>
        <v>#DIV/0!</v>
      </c>
      <c r="L8" s="81" t="e">
        <f t="shared" si="0"/>
        <v>#DIV/0!</v>
      </c>
      <c r="M8" s="81" t="e">
        <f>IF(M4=1,M7*M7/M5/M6,M7*M6/M5/M7)</f>
        <v>#DIV/0!</v>
      </c>
      <c r="N8" s="81" t="e">
        <f t="shared" si="0"/>
        <v>#DIV/0!</v>
      </c>
      <c r="O8" s="81" t="e">
        <f t="shared" si="0"/>
        <v>#DIV/0!</v>
      </c>
      <c r="P8" s="81" t="e">
        <f t="shared" si="0"/>
        <v>#DIV/0!</v>
      </c>
      <c r="Q8" s="81" t="e">
        <f t="shared" si="0"/>
        <v>#DIV/0!</v>
      </c>
      <c r="R8" s="81" t="e">
        <f t="shared" si="0"/>
        <v>#DIV/0!</v>
      </c>
      <c r="S8" s="81" t="e">
        <f t="shared" si="0"/>
        <v>#DIV/0!</v>
      </c>
      <c r="T8" s="81" t="e">
        <f t="shared" si="0"/>
        <v>#DIV/0!</v>
      </c>
      <c r="U8" s="81" t="e">
        <f t="shared" si="0"/>
        <v>#DIV/0!</v>
      </c>
      <c r="V8" s="81" t="e">
        <f t="shared" si="0"/>
        <v>#DIV/0!</v>
      </c>
      <c r="W8" s="81" t="e">
        <f>IF(W4=1,W7*W7/W5/W6,W7*W6/W5/W7)</f>
        <v>#DIV/0!</v>
      </c>
      <c r="X8" s="81" t="e">
        <f>IF(X4=1,X7*X7/X5/X6,X7*X6/X5/X7)</f>
        <v>#DIV/0!</v>
      </c>
      <c r="Y8" s="81" t="e">
        <f t="shared" si="0"/>
        <v>#DIV/0!</v>
      </c>
      <c r="Z8" s="81" t="e">
        <f t="shared" si="0"/>
        <v>#DIV/0!</v>
      </c>
      <c r="AA8" s="81" t="e">
        <f t="shared" si="0"/>
        <v>#DIV/0!</v>
      </c>
      <c r="AB8" s="81" t="e">
        <f t="shared" si="0"/>
        <v>#DIV/0!</v>
      </c>
      <c r="AC8" s="81" t="e">
        <f t="shared" si="0"/>
        <v>#DIV/0!</v>
      </c>
      <c r="AD8" s="81" t="e">
        <f t="shared" si="0"/>
        <v>#DIV/0!</v>
      </c>
      <c r="AE8" s="81" t="e">
        <f t="shared" si="0"/>
        <v>#DIV/0!</v>
      </c>
      <c r="AF8" s="81" t="e">
        <f t="shared" si="0"/>
        <v>#DIV/0!</v>
      </c>
      <c r="AG8" s="81" t="e">
        <f t="shared" si="0"/>
        <v>#DIV/0!</v>
      </c>
      <c r="AH8" s="81" t="e">
        <f t="shared" si="0"/>
        <v>#DIV/0!</v>
      </c>
      <c r="AI8" s="81" t="e">
        <f t="shared" si="0"/>
        <v>#DIV/0!</v>
      </c>
      <c r="AJ8" s="81" t="e">
        <f t="shared" si="0"/>
        <v>#DIV/0!</v>
      </c>
      <c r="AK8" s="81" t="e">
        <f t="shared" si="0"/>
        <v>#DIV/0!</v>
      </c>
      <c r="AL8" s="81" t="e">
        <f t="shared" si="0"/>
        <v>#DIV/0!</v>
      </c>
      <c r="AM8" s="81" t="e">
        <f t="shared" si="0"/>
        <v>#DIV/0!</v>
      </c>
      <c r="AN8" s="81" t="e">
        <f t="shared" si="0"/>
        <v>#DIV/0!</v>
      </c>
      <c r="AO8" s="81" t="e">
        <f t="shared" si="0"/>
        <v>#DIV/0!</v>
      </c>
      <c r="AP8" s="81" t="e">
        <f t="shared" si="0"/>
        <v>#DIV/0!</v>
      </c>
      <c r="AQ8" s="81" t="e">
        <f t="shared" si="0"/>
        <v>#DIV/0!</v>
      </c>
      <c r="AR8" s="81" t="e">
        <f t="shared" si="0"/>
        <v>#DIV/0!</v>
      </c>
      <c r="AS8" s="81" t="e">
        <f t="shared" si="0"/>
        <v>#DIV/0!</v>
      </c>
      <c r="AT8" s="81" t="e">
        <f t="shared" si="0"/>
        <v>#DIV/0!</v>
      </c>
      <c r="AU8" s="81" t="e">
        <f t="shared" si="0"/>
        <v>#DIV/0!</v>
      </c>
      <c r="AV8" s="81" t="e">
        <f t="shared" si="0"/>
        <v>#DIV/0!</v>
      </c>
      <c r="AW8" s="81" t="e">
        <f t="shared" si="0"/>
        <v>#DIV/0!</v>
      </c>
      <c r="AX8" s="81" t="e">
        <f t="shared" si="0"/>
        <v>#DIV/0!</v>
      </c>
      <c r="AY8" s="81" t="e">
        <f t="shared" si="0"/>
        <v>#DIV/0!</v>
      </c>
      <c r="AZ8" s="81" t="e">
        <f t="shared" si="0"/>
        <v>#DIV/0!</v>
      </c>
      <c r="BA8" s="81" t="e">
        <f t="shared" si="0"/>
        <v>#DIV/0!</v>
      </c>
      <c r="BB8" s="81" t="e">
        <f t="shared" si="0"/>
        <v>#DIV/0!</v>
      </c>
      <c r="BC8" s="81" t="e">
        <f t="shared" si="0"/>
        <v>#DIV/0!</v>
      </c>
      <c r="BD8" s="81" t="e">
        <f t="shared" si="0"/>
        <v>#DIV/0!</v>
      </c>
      <c r="BE8" s="81" t="e">
        <f t="shared" si="0"/>
        <v>#DIV/0!</v>
      </c>
      <c r="BF8" s="81" t="e">
        <f t="shared" si="0"/>
        <v>#DIV/0!</v>
      </c>
      <c r="BG8" s="81" t="e">
        <f t="shared" si="0"/>
        <v>#DIV/0!</v>
      </c>
      <c r="BH8" s="81" t="e">
        <f t="shared" si="0"/>
        <v>#DIV/0!</v>
      </c>
      <c r="BI8" s="81" t="e">
        <f t="shared" si="0"/>
        <v>#DIV/0!</v>
      </c>
      <c r="BJ8" s="81" t="e">
        <f t="shared" si="0"/>
        <v>#DIV/0!</v>
      </c>
      <c r="BK8" s="81" t="e">
        <f t="shared" si="0"/>
        <v>#DIV/0!</v>
      </c>
      <c r="BL8" s="81" t="e">
        <f t="shared" si="0"/>
        <v>#DIV/0!</v>
      </c>
      <c r="BM8" s="81" t="e">
        <f t="shared" si="0"/>
        <v>#DIV/0!</v>
      </c>
      <c r="BN8" s="81" t="e">
        <f t="shared" si="0"/>
        <v>#DIV/0!</v>
      </c>
      <c r="BO8" s="81" t="e">
        <f t="shared" si="0"/>
        <v>#DIV/0!</v>
      </c>
      <c r="BP8" s="81" t="e">
        <f t="shared" ref="BP8:CN8" si="1">IF(BP4=1,BP7*BP7/BP5/BP6,BP7*BP6/BP5/BP7)</f>
        <v>#DIV/0!</v>
      </c>
      <c r="BQ8" s="81" t="e">
        <f t="shared" si="1"/>
        <v>#DIV/0!</v>
      </c>
      <c r="BR8" s="81" t="e">
        <f t="shared" si="1"/>
        <v>#DIV/0!</v>
      </c>
      <c r="BS8" s="81" t="e">
        <f t="shared" si="1"/>
        <v>#DIV/0!</v>
      </c>
      <c r="BT8" s="81" t="e">
        <f t="shared" si="1"/>
        <v>#DIV/0!</v>
      </c>
      <c r="BU8" s="81" t="e">
        <f t="shared" si="1"/>
        <v>#DIV/0!</v>
      </c>
      <c r="BV8" s="81" t="e">
        <f t="shared" si="1"/>
        <v>#DIV/0!</v>
      </c>
      <c r="BW8" s="81" t="e">
        <f t="shared" si="1"/>
        <v>#DIV/0!</v>
      </c>
      <c r="BX8" s="81" t="e">
        <f t="shared" si="1"/>
        <v>#DIV/0!</v>
      </c>
      <c r="BY8" s="81" t="e">
        <f t="shared" si="1"/>
        <v>#DIV/0!</v>
      </c>
      <c r="BZ8" s="81" t="e">
        <f t="shared" si="1"/>
        <v>#DIV/0!</v>
      </c>
      <c r="CA8" s="81" t="e">
        <f t="shared" si="1"/>
        <v>#DIV/0!</v>
      </c>
      <c r="CB8" s="81" t="e">
        <f t="shared" si="1"/>
        <v>#DIV/0!</v>
      </c>
      <c r="CC8" s="81" t="e">
        <f t="shared" si="1"/>
        <v>#DIV/0!</v>
      </c>
      <c r="CD8" s="81" t="e">
        <f t="shared" si="1"/>
        <v>#DIV/0!</v>
      </c>
      <c r="CE8" s="81" t="e">
        <f t="shared" si="1"/>
        <v>#DIV/0!</v>
      </c>
      <c r="CF8" s="81" t="e">
        <f t="shared" si="1"/>
        <v>#DIV/0!</v>
      </c>
      <c r="CG8" s="81" t="e">
        <f t="shared" si="1"/>
        <v>#DIV/0!</v>
      </c>
      <c r="CH8" s="81" t="e">
        <f t="shared" si="1"/>
        <v>#DIV/0!</v>
      </c>
      <c r="CI8" s="81" t="e">
        <f t="shared" si="1"/>
        <v>#DIV/0!</v>
      </c>
      <c r="CJ8" s="81" t="e">
        <f t="shared" si="1"/>
        <v>#DIV/0!</v>
      </c>
      <c r="CK8" s="81" t="e">
        <f t="shared" si="1"/>
        <v>#DIV/0!</v>
      </c>
      <c r="CL8" s="81" t="e">
        <f t="shared" si="1"/>
        <v>#DIV/0!</v>
      </c>
      <c r="CM8" s="81" t="e">
        <f t="shared" si="1"/>
        <v>#DIV/0!</v>
      </c>
      <c r="CN8" s="81" t="e">
        <f t="shared" si="1"/>
        <v>#DIV/0!</v>
      </c>
    </row>
    <row r="9" spans="1:92" ht="33.75" hidden="1" customHeight="1" x14ac:dyDescent="0.25">
      <c r="A9" s="311"/>
      <c r="B9" s="82"/>
      <c r="C9" s="83">
        <f>IFERROR(C8,0)</f>
        <v>0</v>
      </c>
      <c r="D9" s="83">
        <f t="shared" ref="D9:BO9" si="2">IFERROR(D8,0)</f>
        <v>0</v>
      </c>
      <c r="E9" s="83">
        <f t="shared" si="2"/>
        <v>0</v>
      </c>
      <c r="F9" s="83">
        <f t="shared" si="2"/>
        <v>0.886322188449848</v>
      </c>
      <c r="G9" s="83">
        <f t="shared" si="2"/>
        <v>0</v>
      </c>
      <c r="H9" s="83">
        <f t="shared" si="2"/>
        <v>1.0196078431372548</v>
      </c>
      <c r="I9" s="83"/>
      <c r="J9" s="83"/>
      <c r="K9" s="83">
        <f t="shared" si="2"/>
        <v>0</v>
      </c>
      <c r="L9" s="83">
        <f t="shared" si="2"/>
        <v>0</v>
      </c>
      <c r="M9" s="83">
        <f t="shared" si="2"/>
        <v>0</v>
      </c>
      <c r="N9" s="83">
        <f t="shared" si="2"/>
        <v>0</v>
      </c>
      <c r="O9" s="83">
        <f t="shared" si="2"/>
        <v>0</v>
      </c>
      <c r="P9" s="83">
        <f t="shared" si="2"/>
        <v>0</v>
      </c>
      <c r="Q9" s="83">
        <f t="shared" si="2"/>
        <v>0</v>
      </c>
      <c r="R9" s="83">
        <f t="shared" si="2"/>
        <v>0</v>
      </c>
      <c r="S9" s="83">
        <f t="shared" si="2"/>
        <v>0</v>
      </c>
      <c r="T9" s="83">
        <f t="shared" si="2"/>
        <v>0</v>
      </c>
      <c r="U9" s="83">
        <f t="shared" si="2"/>
        <v>0</v>
      </c>
      <c r="V9" s="83">
        <f t="shared" si="2"/>
        <v>0</v>
      </c>
      <c r="W9" s="83">
        <f t="shared" si="2"/>
        <v>0</v>
      </c>
      <c r="X9" s="83">
        <f t="shared" si="2"/>
        <v>0</v>
      </c>
      <c r="Y9" s="83">
        <f t="shared" si="2"/>
        <v>0</v>
      </c>
      <c r="Z9" s="83">
        <f t="shared" si="2"/>
        <v>0</v>
      </c>
      <c r="AA9" s="83">
        <f t="shared" si="2"/>
        <v>0</v>
      </c>
      <c r="AB9" s="83">
        <f t="shared" si="2"/>
        <v>0</v>
      </c>
      <c r="AC9" s="83">
        <f t="shared" si="2"/>
        <v>0</v>
      </c>
      <c r="AD9" s="83">
        <f t="shared" si="2"/>
        <v>0</v>
      </c>
      <c r="AE9" s="83">
        <f t="shared" si="2"/>
        <v>0</v>
      </c>
      <c r="AF9" s="83">
        <f t="shared" si="2"/>
        <v>0</v>
      </c>
      <c r="AG9" s="83">
        <f t="shared" si="2"/>
        <v>0</v>
      </c>
      <c r="AH9" s="83">
        <f t="shared" si="2"/>
        <v>0</v>
      </c>
      <c r="AI9" s="83">
        <f t="shared" si="2"/>
        <v>0</v>
      </c>
      <c r="AJ9" s="83">
        <f t="shared" si="2"/>
        <v>0</v>
      </c>
      <c r="AK9" s="83">
        <f t="shared" si="2"/>
        <v>0</v>
      </c>
      <c r="AL9" s="83">
        <f t="shared" si="2"/>
        <v>0</v>
      </c>
      <c r="AM9" s="83">
        <f t="shared" si="2"/>
        <v>0</v>
      </c>
      <c r="AN9" s="83">
        <f t="shared" si="2"/>
        <v>0</v>
      </c>
      <c r="AO9" s="83">
        <f t="shared" si="2"/>
        <v>0</v>
      </c>
      <c r="AP9" s="83">
        <f t="shared" si="2"/>
        <v>0</v>
      </c>
      <c r="AQ9" s="83">
        <f t="shared" si="2"/>
        <v>0</v>
      </c>
      <c r="AR9" s="83">
        <f t="shared" si="2"/>
        <v>0</v>
      </c>
      <c r="AS9" s="83">
        <f t="shared" si="2"/>
        <v>0</v>
      </c>
      <c r="AT9" s="83">
        <f t="shared" si="2"/>
        <v>0</v>
      </c>
      <c r="AU9" s="83">
        <f t="shared" si="2"/>
        <v>0</v>
      </c>
      <c r="AV9" s="83">
        <f t="shared" si="2"/>
        <v>0</v>
      </c>
      <c r="AW9" s="83">
        <f t="shared" si="2"/>
        <v>0</v>
      </c>
      <c r="AX9" s="83">
        <f t="shared" si="2"/>
        <v>0</v>
      </c>
      <c r="AY9" s="83">
        <f t="shared" si="2"/>
        <v>0</v>
      </c>
      <c r="AZ9" s="83">
        <f t="shared" si="2"/>
        <v>0</v>
      </c>
      <c r="BA9" s="83">
        <f t="shared" si="2"/>
        <v>0</v>
      </c>
      <c r="BB9" s="83">
        <f t="shared" si="2"/>
        <v>0</v>
      </c>
      <c r="BC9" s="83">
        <f t="shared" si="2"/>
        <v>0</v>
      </c>
      <c r="BD9" s="83">
        <f t="shared" si="2"/>
        <v>0</v>
      </c>
      <c r="BE9" s="83">
        <f t="shared" si="2"/>
        <v>0</v>
      </c>
      <c r="BF9" s="83">
        <f t="shared" si="2"/>
        <v>0</v>
      </c>
      <c r="BG9" s="83">
        <f t="shared" si="2"/>
        <v>0</v>
      </c>
      <c r="BH9" s="83">
        <f t="shared" si="2"/>
        <v>0</v>
      </c>
      <c r="BI9" s="83">
        <f t="shared" si="2"/>
        <v>0</v>
      </c>
      <c r="BJ9" s="83">
        <f t="shared" si="2"/>
        <v>0</v>
      </c>
      <c r="BK9" s="83">
        <f t="shared" si="2"/>
        <v>0</v>
      </c>
      <c r="BL9" s="83">
        <f t="shared" si="2"/>
        <v>0</v>
      </c>
      <c r="BM9" s="83">
        <f t="shared" si="2"/>
        <v>0</v>
      </c>
      <c r="BN9" s="83">
        <f t="shared" si="2"/>
        <v>0</v>
      </c>
      <c r="BO9" s="83">
        <f t="shared" si="2"/>
        <v>0</v>
      </c>
      <c r="BP9" s="83">
        <f t="shared" ref="BP9:CN9" si="3">IFERROR(BP8,0)</f>
        <v>0</v>
      </c>
      <c r="BQ9" s="83">
        <f t="shared" si="3"/>
        <v>0</v>
      </c>
      <c r="BR9" s="83">
        <f t="shared" si="3"/>
        <v>0</v>
      </c>
      <c r="BS9" s="83">
        <f t="shared" si="3"/>
        <v>0</v>
      </c>
      <c r="BT9" s="83">
        <f t="shared" si="3"/>
        <v>0</v>
      </c>
      <c r="BU9" s="83">
        <f t="shared" si="3"/>
        <v>0</v>
      </c>
      <c r="BV9" s="83">
        <f t="shared" si="3"/>
        <v>0</v>
      </c>
      <c r="BW9" s="83">
        <f t="shared" si="3"/>
        <v>0</v>
      </c>
      <c r="BX9" s="83">
        <f t="shared" si="3"/>
        <v>0</v>
      </c>
      <c r="BY9" s="83">
        <f t="shared" si="3"/>
        <v>0</v>
      </c>
      <c r="BZ9" s="83">
        <f t="shared" si="3"/>
        <v>0</v>
      </c>
      <c r="CA9" s="83">
        <f t="shared" si="3"/>
        <v>0</v>
      </c>
      <c r="CB9" s="83">
        <f t="shared" si="3"/>
        <v>0</v>
      </c>
      <c r="CC9" s="83">
        <f t="shared" si="3"/>
        <v>0</v>
      </c>
      <c r="CD9" s="83">
        <f t="shared" si="3"/>
        <v>0</v>
      </c>
      <c r="CE9" s="83">
        <f t="shared" si="3"/>
        <v>0</v>
      </c>
      <c r="CF9" s="83">
        <f t="shared" si="3"/>
        <v>0</v>
      </c>
      <c r="CG9" s="83">
        <f t="shared" si="3"/>
        <v>0</v>
      </c>
      <c r="CH9" s="83">
        <f t="shared" si="3"/>
        <v>0</v>
      </c>
      <c r="CI9" s="83">
        <f t="shared" si="3"/>
        <v>0</v>
      </c>
      <c r="CJ9" s="83">
        <f t="shared" si="3"/>
        <v>0</v>
      </c>
      <c r="CK9" s="83">
        <f t="shared" si="3"/>
        <v>0</v>
      </c>
      <c r="CL9" s="83">
        <f t="shared" si="3"/>
        <v>0</v>
      </c>
      <c r="CM9" s="83">
        <f t="shared" si="3"/>
        <v>0</v>
      </c>
      <c r="CN9" s="83">
        <f t="shared" si="3"/>
        <v>0</v>
      </c>
    </row>
    <row r="10" spans="1:92" x14ac:dyDescent="0.25">
      <c r="A10" s="311"/>
      <c r="B10" s="76"/>
      <c r="C10" s="84">
        <f>IF(C9&gt;0,1,0)</f>
        <v>0</v>
      </c>
      <c r="D10" s="84">
        <f t="shared" ref="D10:BN10" si="4">IF(D9&gt;0,1,0)</f>
        <v>0</v>
      </c>
      <c r="E10" s="84">
        <f t="shared" si="4"/>
        <v>0</v>
      </c>
      <c r="F10" s="84">
        <f t="shared" si="4"/>
        <v>1</v>
      </c>
      <c r="G10" s="84">
        <f t="shared" si="4"/>
        <v>0</v>
      </c>
      <c r="H10" s="84">
        <f t="shared" si="4"/>
        <v>1</v>
      </c>
      <c r="I10" s="84"/>
      <c r="J10" s="84"/>
      <c r="K10" s="84">
        <f t="shared" si="4"/>
        <v>0</v>
      </c>
      <c r="L10" s="84">
        <f t="shared" si="4"/>
        <v>0</v>
      </c>
      <c r="M10" s="84">
        <f t="shared" si="4"/>
        <v>0</v>
      </c>
      <c r="N10" s="84">
        <f t="shared" si="4"/>
        <v>0</v>
      </c>
      <c r="O10" s="84">
        <f t="shared" si="4"/>
        <v>0</v>
      </c>
      <c r="P10" s="84">
        <f t="shared" si="4"/>
        <v>0</v>
      </c>
      <c r="Q10" s="84">
        <f t="shared" si="4"/>
        <v>0</v>
      </c>
      <c r="R10" s="84">
        <f t="shared" si="4"/>
        <v>0</v>
      </c>
      <c r="S10" s="84">
        <f t="shared" si="4"/>
        <v>0</v>
      </c>
      <c r="T10" s="84">
        <f t="shared" si="4"/>
        <v>0</v>
      </c>
      <c r="U10" s="84">
        <f t="shared" si="4"/>
        <v>0</v>
      </c>
      <c r="V10" s="84">
        <f t="shared" si="4"/>
        <v>0</v>
      </c>
      <c r="W10" s="84">
        <f t="shared" si="4"/>
        <v>0</v>
      </c>
      <c r="X10" s="84">
        <f t="shared" si="4"/>
        <v>0</v>
      </c>
      <c r="Y10" s="84">
        <f t="shared" si="4"/>
        <v>0</v>
      </c>
      <c r="Z10" s="84">
        <f t="shared" si="4"/>
        <v>0</v>
      </c>
      <c r="AA10" s="84">
        <f t="shared" si="4"/>
        <v>0</v>
      </c>
      <c r="AB10" s="84">
        <f t="shared" si="4"/>
        <v>0</v>
      </c>
      <c r="AC10" s="84">
        <f t="shared" si="4"/>
        <v>0</v>
      </c>
      <c r="AD10" s="84">
        <f t="shared" si="4"/>
        <v>0</v>
      </c>
      <c r="AE10" s="84">
        <f t="shared" si="4"/>
        <v>0</v>
      </c>
      <c r="AF10" s="84">
        <f t="shared" si="4"/>
        <v>0</v>
      </c>
      <c r="AG10" s="84">
        <f t="shared" si="4"/>
        <v>0</v>
      </c>
      <c r="AH10" s="84">
        <f t="shared" si="4"/>
        <v>0</v>
      </c>
      <c r="AI10" s="84">
        <f t="shared" si="4"/>
        <v>0</v>
      </c>
      <c r="AJ10" s="84">
        <f t="shared" si="4"/>
        <v>0</v>
      </c>
      <c r="AK10" s="84">
        <f t="shared" si="4"/>
        <v>0</v>
      </c>
      <c r="AL10" s="84">
        <f t="shared" si="4"/>
        <v>0</v>
      </c>
      <c r="AM10" s="84">
        <f t="shared" si="4"/>
        <v>0</v>
      </c>
      <c r="AN10" s="84">
        <f t="shared" si="4"/>
        <v>0</v>
      </c>
      <c r="AO10" s="84">
        <f t="shared" si="4"/>
        <v>0</v>
      </c>
      <c r="AP10" s="84">
        <f t="shared" si="4"/>
        <v>0</v>
      </c>
      <c r="AQ10" s="84">
        <f t="shared" si="4"/>
        <v>0</v>
      </c>
      <c r="AR10" s="84">
        <f t="shared" si="4"/>
        <v>0</v>
      </c>
      <c r="AS10" s="84">
        <f t="shared" si="4"/>
        <v>0</v>
      </c>
      <c r="AT10" s="84">
        <f t="shared" si="4"/>
        <v>0</v>
      </c>
      <c r="AU10" s="84">
        <f t="shared" si="4"/>
        <v>0</v>
      </c>
      <c r="AV10" s="84">
        <f t="shared" si="4"/>
        <v>0</v>
      </c>
      <c r="AW10" s="84">
        <f t="shared" si="4"/>
        <v>0</v>
      </c>
      <c r="AX10" s="84">
        <f t="shared" si="4"/>
        <v>0</v>
      </c>
      <c r="AY10" s="84">
        <f t="shared" si="4"/>
        <v>0</v>
      </c>
      <c r="AZ10" s="84">
        <f t="shared" si="4"/>
        <v>0</v>
      </c>
      <c r="BA10" s="84">
        <f t="shared" si="4"/>
        <v>0</v>
      </c>
      <c r="BB10" s="84">
        <f t="shared" si="4"/>
        <v>0</v>
      </c>
      <c r="BC10" s="84">
        <f t="shared" si="4"/>
        <v>0</v>
      </c>
      <c r="BD10" s="84">
        <f t="shared" si="4"/>
        <v>0</v>
      </c>
      <c r="BE10" s="84">
        <f t="shared" si="4"/>
        <v>0</v>
      </c>
      <c r="BF10" s="84">
        <f t="shared" si="4"/>
        <v>0</v>
      </c>
      <c r="BG10" s="84">
        <f t="shared" si="4"/>
        <v>0</v>
      </c>
      <c r="BH10" s="84">
        <f t="shared" si="4"/>
        <v>0</v>
      </c>
      <c r="BI10" s="84">
        <f t="shared" si="4"/>
        <v>0</v>
      </c>
      <c r="BJ10" s="84">
        <f t="shared" si="4"/>
        <v>0</v>
      </c>
      <c r="BK10" s="84">
        <f t="shared" si="4"/>
        <v>0</v>
      </c>
      <c r="BL10" s="84">
        <f t="shared" si="4"/>
        <v>0</v>
      </c>
      <c r="BM10" s="84">
        <f t="shared" si="4"/>
        <v>0</v>
      </c>
      <c r="BN10" s="84">
        <f t="shared" si="4"/>
        <v>0</v>
      </c>
      <c r="BO10" s="84">
        <f t="shared" ref="BO10:CN10" si="5">IF(BO9&gt;0,1,0)</f>
        <v>0</v>
      </c>
      <c r="BP10" s="84">
        <f t="shared" si="5"/>
        <v>0</v>
      </c>
      <c r="BQ10" s="84">
        <f t="shared" si="5"/>
        <v>0</v>
      </c>
      <c r="BR10" s="84">
        <f t="shared" si="5"/>
        <v>0</v>
      </c>
      <c r="BS10" s="84">
        <f t="shared" si="5"/>
        <v>0</v>
      </c>
      <c r="BT10" s="84">
        <f t="shared" si="5"/>
        <v>0</v>
      </c>
      <c r="BU10" s="84">
        <f t="shared" si="5"/>
        <v>0</v>
      </c>
      <c r="BV10" s="84">
        <f t="shared" si="5"/>
        <v>0</v>
      </c>
      <c r="BW10" s="84">
        <f t="shared" si="5"/>
        <v>0</v>
      </c>
      <c r="BX10" s="84">
        <f t="shared" si="5"/>
        <v>0</v>
      </c>
      <c r="BY10" s="84">
        <f t="shared" si="5"/>
        <v>0</v>
      </c>
      <c r="BZ10" s="84">
        <f t="shared" si="5"/>
        <v>0</v>
      </c>
      <c r="CA10" s="84">
        <f t="shared" si="5"/>
        <v>0</v>
      </c>
      <c r="CB10" s="84">
        <f t="shared" si="5"/>
        <v>0</v>
      </c>
      <c r="CC10" s="84">
        <f t="shared" si="5"/>
        <v>0</v>
      </c>
      <c r="CD10" s="84">
        <f t="shared" si="5"/>
        <v>0</v>
      </c>
      <c r="CE10" s="84">
        <f t="shared" si="5"/>
        <v>0</v>
      </c>
      <c r="CF10" s="84">
        <f t="shared" si="5"/>
        <v>0</v>
      </c>
      <c r="CG10" s="84">
        <f t="shared" si="5"/>
        <v>0</v>
      </c>
      <c r="CH10" s="84">
        <f t="shared" si="5"/>
        <v>0</v>
      </c>
      <c r="CI10" s="84">
        <f t="shared" si="5"/>
        <v>0</v>
      </c>
      <c r="CJ10" s="84">
        <f t="shared" si="5"/>
        <v>0</v>
      </c>
      <c r="CK10" s="84">
        <f t="shared" si="5"/>
        <v>0</v>
      </c>
      <c r="CL10" s="84">
        <f t="shared" si="5"/>
        <v>0</v>
      </c>
      <c r="CM10" s="84">
        <f t="shared" si="5"/>
        <v>0</v>
      </c>
      <c r="CN10" s="84">
        <f t="shared" si="5"/>
        <v>0</v>
      </c>
    </row>
    <row r="11" spans="1:92" x14ac:dyDescent="0.25">
      <c r="A11" s="311"/>
      <c r="B11" s="76" t="s">
        <v>53</v>
      </c>
      <c r="C11" s="84">
        <f>SUM(C10:H10)</f>
        <v>2</v>
      </c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</row>
    <row r="12" spans="1:92" ht="22.15" customHeight="1" x14ac:dyDescent="0.25">
      <c r="A12" s="311"/>
      <c r="B12" s="76" t="s">
        <v>50</v>
      </c>
      <c r="C12" s="85">
        <f>SUM(C9:H9)/C11</f>
        <v>0.95296501579355142</v>
      </c>
      <c r="D12" s="86"/>
      <c r="E12" s="86"/>
      <c r="F12" s="86"/>
      <c r="G12" s="86"/>
      <c r="H12" s="86"/>
      <c r="I12" s="86"/>
      <c r="J12" s="86"/>
    </row>
    <row r="13" spans="1:92" ht="23.25" customHeight="1" x14ac:dyDescent="0.25">
      <c r="A13" s="312" t="s">
        <v>51</v>
      </c>
      <c r="B13" s="312"/>
      <c r="C13" s="312"/>
      <c r="D13" s="312"/>
      <c r="E13" s="312"/>
      <c r="F13" s="312"/>
      <c r="G13" s="312"/>
      <c r="H13" s="312"/>
      <c r="I13" s="312"/>
      <c r="J13" s="312"/>
    </row>
    <row r="14" spans="1:92" ht="15" customHeight="1" x14ac:dyDescent="0.25">
      <c r="A14" s="87"/>
      <c r="B14" s="87"/>
      <c r="C14" s="87"/>
      <c r="D14" s="87"/>
      <c r="E14" s="87"/>
      <c r="F14" s="87"/>
      <c r="G14" s="87"/>
      <c r="H14" s="87"/>
      <c r="I14" s="87"/>
      <c r="J14" s="87"/>
    </row>
    <row r="15" spans="1:92" ht="28.9" hidden="1" customHeight="1" x14ac:dyDescent="0.25">
      <c r="A15" s="164" t="s">
        <v>52</v>
      </c>
      <c r="B15" s="78" t="s">
        <v>221</v>
      </c>
      <c r="C15" s="94"/>
    </row>
    <row r="16" spans="1:92" ht="35.25" customHeight="1" x14ac:dyDescent="0.25">
      <c r="A16" s="316" t="s">
        <v>52</v>
      </c>
      <c r="B16" s="78" t="s">
        <v>344</v>
      </c>
      <c r="C16" s="94">
        <f>'форма 1'!M23</f>
        <v>1416.2</v>
      </c>
    </row>
    <row r="17" spans="1:11" ht="27" customHeight="1" x14ac:dyDescent="0.25">
      <c r="A17" s="317"/>
      <c r="B17" s="78" t="s">
        <v>346</v>
      </c>
      <c r="C17" s="94">
        <f>'форма 1'!N23</f>
        <v>1273.5999999999999</v>
      </c>
    </row>
    <row r="18" spans="1:11" ht="22.5" customHeight="1" thickBot="1" x14ac:dyDescent="0.3">
      <c r="A18" s="313">
        <f>C17/C16</f>
        <v>0.89930800734359539</v>
      </c>
      <c r="B18" s="314"/>
      <c r="C18" s="315"/>
    </row>
    <row r="19" spans="1:11" ht="21.75" customHeight="1" x14ac:dyDescent="0.25"/>
    <row r="20" spans="1:11" ht="27" customHeight="1" x14ac:dyDescent="0.25">
      <c r="A20" s="72" t="s">
        <v>54</v>
      </c>
      <c r="B20" s="305">
        <f>A18*C12</f>
        <v>0.8570090694214566</v>
      </c>
      <c r="C20" s="305"/>
      <c r="D20" s="306" t="str">
        <f>IF(B20&gt;0.95,"высокоэффективная", IF(B20&gt;=0.8,"эффективная", IF(B20&lt;0.4,"неэффективная","уровень эффективности удовлетворительный")))</f>
        <v>эффективная</v>
      </c>
      <c r="E20" s="307"/>
      <c r="F20" s="307"/>
      <c r="G20" s="307"/>
      <c r="H20" s="307"/>
      <c r="I20" s="307"/>
      <c r="J20" s="307"/>
      <c r="K20" s="307"/>
    </row>
  </sheetData>
  <mergeCells count="8">
    <mergeCell ref="B20:C20"/>
    <mergeCell ref="D20:K20"/>
    <mergeCell ref="A1:M1"/>
    <mergeCell ref="A3:B3"/>
    <mergeCell ref="A4:A12"/>
    <mergeCell ref="A13:J13"/>
    <mergeCell ref="A18:C18"/>
    <mergeCell ref="A16:A17"/>
  </mergeCells>
  <phoneticPr fontId="18" type="noConversion"/>
  <pageMargins left="0.7" right="0.7" top="0.75" bottom="0.75" header="0.3" footer="0.3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0"/>
  <sheetViews>
    <sheetView view="pageBreakPreview" zoomScale="110" zoomScaleSheetLayoutView="110" workbookViewId="0">
      <selection activeCell="CS20" sqref="CS20"/>
    </sheetView>
  </sheetViews>
  <sheetFormatPr defaultRowHeight="15" x14ac:dyDescent="0.25"/>
  <cols>
    <col min="1" max="1" width="58.7109375" style="71" customWidth="1"/>
    <col min="2" max="2" width="24.28515625" style="71" customWidth="1"/>
    <col min="3" max="3" width="10.7109375" style="71" customWidth="1"/>
    <col min="4" max="8" width="7.7109375" style="71" customWidth="1"/>
    <col min="9" max="9" width="8.28515625" style="71" customWidth="1"/>
    <col min="10" max="92" width="7.7109375" style="71" hidden="1" customWidth="1"/>
    <col min="93" max="16384" width="9.140625" style="71"/>
  </cols>
  <sheetData>
    <row r="1" spans="1:92" ht="70.5" customHeight="1" x14ac:dyDescent="0.25">
      <c r="A1" s="308" t="s">
        <v>350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</row>
    <row r="3" spans="1:92" ht="30.6" customHeight="1" x14ac:dyDescent="0.25">
      <c r="A3" s="309" t="s">
        <v>34</v>
      </c>
      <c r="B3" s="310"/>
      <c r="C3" s="73" t="s">
        <v>43</v>
      </c>
      <c r="D3" s="73" t="s">
        <v>44</v>
      </c>
      <c r="E3" s="73" t="s">
        <v>45</v>
      </c>
      <c r="F3" s="73" t="s">
        <v>46</v>
      </c>
      <c r="G3" s="147"/>
      <c r="H3" s="147"/>
      <c r="I3" s="147"/>
      <c r="J3" s="144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4"/>
      <c r="W3" s="73"/>
      <c r="X3" s="73"/>
      <c r="Y3" s="74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</row>
    <row r="4" spans="1:92" ht="16.899999999999999" customHeight="1" x14ac:dyDescent="0.25">
      <c r="A4" s="309" t="s">
        <v>47</v>
      </c>
      <c r="B4" s="76" t="s">
        <v>48</v>
      </c>
      <c r="C4" s="169">
        <v>1</v>
      </c>
      <c r="D4" s="169">
        <v>1</v>
      </c>
      <c r="E4" s="169">
        <v>1</v>
      </c>
      <c r="F4" s="169">
        <v>1</v>
      </c>
      <c r="G4" s="151"/>
      <c r="H4" s="151"/>
      <c r="I4" s="151"/>
      <c r="J4" s="145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</row>
    <row r="5" spans="1:92" ht="16.899999999999999" customHeight="1" x14ac:dyDescent="0.25">
      <c r="A5" s="309"/>
      <c r="B5" s="78" t="s">
        <v>342</v>
      </c>
      <c r="C5" s="77">
        <f>'форма 5'!H19</f>
        <v>58</v>
      </c>
      <c r="D5" s="77">
        <f>'форма 5'!H20</f>
        <v>1980</v>
      </c>
      <c r="E5" s="77">
        <f>'форма 5'!H21</f>
        <v>0</v>
      </c>
      <c r="F5" s="77">
        <f>'форма 5'!H22</f>
        <v>670</v>
      </c>
      <c r="G5" s="151"/>
      <c r="H5" s="151"/>
      <c r="I5" s="153"/>
      <c r="J5" s="145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2" ht="21" customHeight="1" x14ac:dyDescent="0.25">
      <c r="A6" s="311"/>
      <c r="B6" s="78" t="s">
        <v>344</v>
      </c>
      <c r="C6" s="77">
        <f>'форма 5'!I19</f>
        <v>31</v>
      </c>
      <c r="D6" s="77">
        <f>'форма 5'!I20</f>
        <v>1550</v>
      </c>
      <c r="E6" s="77">
        <f>'форма 5'!I21</f>
        <v>47</v>
      </c>
      <c r="F6" s="77">
        <f>'форма 5'!I22</f>
        <v>665</v>
      </c>
      <c r="G6" s="151"/>
      <c r="H6" s="151"/>
      <c r="I6" s="153"/>
      <c r="J6" s="145"/>
      <c r="K6" s="77"/>
      <c r="L6" s="77"/>
      <c r="M6" s="80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</row>
    <row r="7" spans="1:92" ht="22.9" customHeight="1" x14ac:dyDescent="0.25">
      <c r="A7" s="311"/>
      <c r="B7" s="78" t="s">
        <v>345</v>
      </c>
      <c r="C7" s="77">
        <f>'форма 5'!J19</f>
        <v>39</v>
      </c>
      <c r="D7" s="77">
        <f>'форма 5'!J20</f>
        <v>606.5</v>
      </c>
      <c r="E7" s="77">
        <f>'форма 5'!J21</f>
        <v>41</v>
      </c>
      <c r="F7" s="77">
        <f>'форма 5'!J22</f>
        <v>670</v>
      </c>
      <c r="G7" s="151"/>
      <c r="H7" s="151"/>
      <c r="I7" s="153"/>
      <c r="J7" s="145"/>
      <c r="K7" s="77"/>
      <c r="L7" s="77"/>
      <c r="M7" s="80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80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</row>
    <row r="8" spans="1:92" ht="21.6" customHeight="1" x14ac:dyDescent="0.25">
      <c r="A8" s="311"/>
      <c r="B8" s="76" t="s">
        <v>49</v>
      </c>
      <c r="C8" s="81">
        <f t="shared" ref="C8:F8" si="0">IF(C4=1,C7*C7/C5/C6,C7*C6/C5/C7)</f>
        <v>0.84593993325917693</v>
      </c>
      <c r="D8" s="81">
        <f t="shared" si="0"/>
        <v>0.11985736396220267</v>
      </c>
      <c r="E8" s="81" t="e">
        <f t="shared" si="0"/>
        <v>#DIV/0!</v>
      </c>
      <c r="F8" s="81">
        <f t="shared" si="0"/>
        <v>1.0075187969924813</v>
      </c>
      <c r="G8" s="150"/>
      <c r="H8" s="150"/>
      <c r="I8" s="150"/>
      <c r="J8" s="146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 t="e">
        <f t="shared" ref="Z8:BO8" si="1">IF(Z4=1,Z7*Z7/Z5/Z6,Z7*Z6/Z5/Z7)</f>
        <v>#DIV/0!</v>
      </c>
      <c r="AA8" s="81" t="e">
        <f t="shared" si="1"/>
        <v>#DIV/0!</v>
      </c>
      <c r="AB8" s="81" t="e">
        <f t="shared" si="1"/>
        <v>#DIV/0!</v>
      </c>
      <c r="AC8" s="81" t="e">
        <f t="shared" si="1"/>
        <v>#DIV/0!</v>
      </c>
      <c r="AD8" s="81" t="e">
        <f t="shared" si="1"/>
        <v>#DIV/0!</v>
      </c>
      <c r="AE8" s="81" t="e">
        <f t="shared" si="1"/>
        <v>#DIV/0!</v>
      </c>
      <c r="AF8" s="81" t="e">
        <f t="shared" si="1"/>
        <v>#DIV/0!</v>
      </c>
      <c r="AG8" s="81" t="e">
        <f t="shared" si="1"/>
        <v>#DIV/0!</v>
      </c>
      <c r="AH8" s="81" t="e">
        <f t="shared" si="1"/>
        <v>#DIV/0!</v>
      </c>
      <c r="AI8" s="81" t="e">
        <f t="shared" si="1"/>
        <v>#DIV/0!</v>
      </c>
      <c r="AJ8" s="81" t="e">
        <f t="shared" si="1"/>
        <v>#DIV/0!</v>
      </c>
      <c r="AK8" s="81" t="e">
        <f t="shared" si="1"/>
        <v>#DIV/0!</v>
      </c>
      <c r="AL8" s="81" t="e">
        <f t="shared" si="1"/>
        <v>#DIV/0!</v>
      </c>
      <c r="AM8" s="81" t="e">
        <f t="shared" si="1"/>
        <v>#DIV/0!</v>
      </c>
      <c r="AN8" s="81" t="e">
        <f t="shared" si="1"/>
        <v>#DIV/0!</v>
      </c>
      <c r="AO8" s="81" t="e">
        <f t="shared" si="1"/>
        <v>#DIV/0!</v>
      </c>
      <c r="AP8" s="81" t="e">
        <f t="shared" si="1"/>
        <v>#DIV/0!</v>
      </c>
      <c r="AQ8" s="81" t="e">
        <f t="shared" si="1"/>
        <v>#DIV/0!</v>
      </c>
      <c r="AR8" s="81" t="e">
        <f t="shared" si="1"/>
        <v>#DIV/0!</v>
      </c>
      <c r="AS8" s="81" t="e">
        <f t="shared" si="1"/>
        <v>#DIV/0!</v>
      </c>
      <c r="AT8" s="81" t="e">
        <f t="shared" si="1"/>
        <v>#DIV/0!</v>
      </c>
      <c r="AU8" s="81" t="e">
        <f t="shared" si="1"/>
        <v>#DIV/0!</v>
      </c>
      <c r="AV8" s="81" t="e">
        <f t="shared" si="1"/>
        <v>#DIV/0!</v>
      </c>
      <c r="AW8" s="81" t="e">
        <f t="shared" si="1"/>
        <v>#DIV/0!</v>
      </c>
      <c r="AX8" s="81" t="e">
        <f t="shared" si="1"/>
        <v>#DIV/0!</v>
      </c>
      <c r="AY8" s="81" t="e">
        <f t="shared" si="1"/>
        <v>#DIV/0!</v>
      </c>
      <c r="AZ8" s="81" t="e">
        <f t="shared" si="1"/>
        <v>#DIV/0!</v>
      </c>
      <c r="BA8" s="81" t="e">
        <f t="shared" si="1"/>
        <v>#DIV/0!</v>
      </c>
      <c r="BB8" s="81" t="e">
        <f t="shared" si="1"/>
        <v>#DIV/0!</v>
      </c>
      <c r="BC8" s="81" t="e">
        <f t="shared" si="1"/>
        <v>#DIV/0!</v>
      </c>
      <c r="BD8" s="81" t="e">
        <f t="shared" si="1"/>
        <v>#DIV/0!</v>
      </c>
      <c r="BE8" s="81" t="e">
        <f t="shared" si="1"/>
        <v>#DIV/0!</v>
      </c>
      <c r="BF8" s="81" t="e">
        <f t="shared" si="1"/>
        <v>#DIV/0!</v>
      </c>
      <c r="BG8" s="81" t="e">
        <f t="shared" si="1"/>
        <v>#DIV/0!</v>
      </c>
      <c r="BH8" s="81" t="e">
        <f t="shared" si="1"/>
        <v>#DIV/0!</v>
      </c>
      <c r="BI8" s="81" t="e">
        <f t="shared" si="1"/>
        <v>#DIV/0!</v>
      </c>
      <c r="BJ8" s="81" t="e">
        <f t="shared" si="1"/>
        <v>#DIV/0!</v>
      </c>
      <c r="BK8" s="81" t="e">
        <f t="shared" si="1"/>
        <v>#DIV/0!</v>
      </c>
      <c r="BL8" s="81" t="e">
        <f t="shared" si="1"/>
        <v>#DIV/0!</v>
      </c>
      <c r="BM8" s="81" t="e">
        <f t="shared" si="1"/>
        <v>#DIV/0!</v>
      </c>
      <c r="BN8" s="81" t="e">
        <f t="shared" si="1"/>
        <v>#DIV/0!</v>
      </c>
      <c r="BO8" s="81" t="e">
        <f t="shared" si="1"/>
        <v>#DIV/0!</v>
      </c>
      <c r="BP8" s="81" t="e">
        <f t="shared" ref="BP8:CN8" si="2">IF(BP4=1,BP7*BP7/BP5/BP6,BP7*BP6/BP5/BP7)</f>
        <v>#DIV/0!</v>
      </c>
      <c r="BQ8" s="81" t="e">
        <f t="shared" si="2"/>
        <v>#DIV/0!</v>
      </c>
      <c r="BR8" s="81" t="e">
        <f t="shared" si="2"/>
        <v>#DIV/0!</v>
      </c>
      <c r="BS8" s="81" t="e">
        <f t="shared" si="2"/>
        <v>#DIV/0!</v>
      </c>
      <c r="BT8" s="81" t="e">
        <f t="shared" si="2"/>
        <v>#DIV/0!</v>
      </c>
      <c r="BU8" s="81" t="e">
        <f t="shared" si="2"/>
        <v>#DIV/0!</v>
      </c>
      <c r="BV8" s="81" t="e">
        <f t="shared" si="2"/>
        <v>#DIV/0!</v>
      </c>
      <c r="BW8" s="81" t="e">
        <f t="shared" si="2"/>
        <v>#DIV/0!</v>
      </c>
      <c r="BX8" s="81" t="e">
        <f t="shared" si="2"/>
        <v>#DIV/0!</v>
      </c>
      <c r="BY8" s="81" t="e">
        <f t="shared" si="2"/>
        <v>#DIV/0!</v>
      </c>
      <c r="BZ8" s="81" t="e">
        <f t="shared" si="2"/>
        <v>#DIV/0!</v>
      </c>
      <c r="CA8" s="81" t="e">
        <f t="shared" si="2"/>
        <v>#DIV/0!</v>
      </c>
      <c r="CB8" s="81" t="e">
        <f t="shared" si="2"/>
        <v>#DIV/0!</v>
      </c>
      <c r="CC8" s="81" t="e">
        <f t="shared" si="2"/>
        <v>#DIV/0!</v>
      </c>
      <c r="CD8" s="81" t="e">
        <f t="shared" si="2"/>
        <v>#DIV/0!</v>
      </c>
      <c r="CE8" s="81" t="e">
        <f t="shared" si="2"/>
        <v>#DIV/0!</v>
      </c>
      <c r="CF8" s="81" t="e">
        <f t="shared" si="2"/>
        <v>#DIV/0!</v>
      </c>
      <c r="CG8" s="81" t="e">
        <f t="shared" si="2"/>
        <v>#DIV/0!</v>
      </c>
      <c r="CH8" s="81" t="e">
        <f t="shared" si="2"/>
        <v>#DIV/0!</v>
      </c>
      <c r="CI8" s="81" t="e">
        <f t="shared" si="2"/>
        <v>#DIV/0!</v>
      </c>
      <c r="CJ8" s="81" t="e">
        <f t="shared" si="2"/>
        <v>#DIV/0!</v>
      </c>
      <c r="CK8" s="81" t="e">
        <f t="shared" si="2"/>
        <v>#DIV/0!</v>
      </c>
      <c r="CL8" s="81" t="e">
        <f t="shared" si="2"/>
        <v>#DIV/0!</v>
      </c>
      <c r="CM8" s="81" t="e">
        <f t="shared" si="2"/>
        <v>#DIV/0!</v>
      </c>
      <c r="CN8" s="81" t="e">
        <f t="shared" si="2"/>
        <v>#DIV/0!</v>
      </c>
    </row>
    <row r="9" spans="1:92" ht="33.75" hidden="1" customHeight="1" x14ac:dyDescent="0.25">
      <c r="A9" s="311"/>
      <c r="B9" s="82"/>
      <c r="C9" s="83">
        <f>IFERROR(C8,0)</f>
        <v>0.84593993325917693</v>
      </c>
      <c r="D9" s="83">
        <f t="shared" ref="D9:BO9" si="3">IFERROR(D8,0)</f>
        <v>0.11985736396220267</v>
      </c>
      <c r="E9" s="83">
        <f t="shared" si="3"/>
        <v>0</v>
      </c>
      <c r="F9" s="83">
        <f t="shared" si="3"/>
        <v>1.0075187969924813</v>
      </c>
      <c r="G9" s="83"/>
      <c r="H9" s="83"/>
      <c r="I9" s="83"/>
      <c r="J9" s="83">
        <f t="shared" si="3"/>
        <v>0</v>
      </c>
      <c r="K9" s="83">
        <f t="shared" si="3"/>
        <v>0</v>
      </c>
      <c r="L9" s="83">
        <f t="shared" si="3"/>
        <v>0</v>
      </c>
      <c r="M9" s="83">
        <f t="shared" si="3"/>
        <v>0</v>
      </c>
      <c r="N9" s="83">
        <f t="shared" si="3"/>
        <v>0</v>
      </c>
      <c r="O9" s="83">
        <f t="shared" si="3"/>
        <v>0</v>
      </c>
      <c r="P9" s="83">
        <f t="shared" si="3"/>
        <v>0</v>
      </c>
      <c r="Q9" s="83">
        <f t="shared" si="3"/>
        <v>0</v>
      </c>
      <c r="R9" s="83">
        <f t="shared" si="3"/>
        <v>0</v>
      </c>
      <c r="S9" s="83">
        <f t="shared" si="3"/>
        <v>0</v>
      </c>
      <c r="T9" s="83">
        <f t="shared" si="3"/>
        <v>0</v>
      </c>
      <c r="U9" s="83">
        <f t="shared" si="3"/>
        <v>0</v>
      </c>
      <c r="V9" s="83">
        <f t="shared" si="3"/>
        <v>0</v>
      </c>
      <c r="W9" s="83">
        <f t="shared" si="3"/>
        <v>0</v>
      </c>
      <c r="X9" s="83">
        <f t="shared" si="3"/>
        <v>0</v>
      </c>
      <c r="Y9" s="83">
        <f t="shared" si="3"/>
        <v>0</v>
      </c>
      <c r="Z9" s="83">
        <f t="shared" si="3"/>
        <v>0</v>
      </c>
      <c r="AA9" s="83">
        <f t="shared" si="3"/>
        <v>0</v>
      </c>
      <c r="AB9" s="83">
        <f t="shared" si="3"/>
        <v>0</v>
      </c>
      <c r="AC9" s="83">
        <f t="shared" si="3"/>
        <v>0</v>
      </c>
      <c r="AD9" s="83">
        <f t="shared" si="3"/>
        <v>0</v>
      </c>
      <c r="AE9" s="83">
        <f t="shared" si="3"/>
        <v>0</v>
      </c>
      <c r="AF9" s="83">
        <f t="shared" si="3"/>
        <v>0</v>
      </c>
      <c r="AG9" s="83">
        <f t="shared" si="3"/>
        <v>0</v>
      </c>
      <c r="AH9" s="83">
        <f t="shared" si="3"/>
        <v>0</v>
      </c>
      <c r="AI9" s="83">
        <f t="shared" si="3"/>
        <v>0</v>
      </c>
      <c r="AJ9" s="83">
        <f t="shared" si="3"/>
        <v>0</v>
      </c>
      <c r="AK9" s="83">
        <f t="shared" si="3"/>
        <v>0</v>
      </c>
      <c r="AL9" s="83">
        <f t="shared" si="3"/>
        <v>0</v>
      </c>
      <c r="AM9" s="83">
        <f t="shared" si="3"/>
        <v>0</v>
      </c>
      <c r="AN9" s="83">
        <f t="shared" si="3"/>
        <v>0</v>
      </c>
      <c r="AO9" s="83">
        <f t="shared" si="3"/>
        <v>0</v>
      </c>
      <c r="AP9" s="83">
        <f t="shared" si="3"/>
        <v>0</v>
      </c>
      <c r="AQ9" s="83">
        <f t="shared" si="3"/>
        <v>0</v>
      </c>
      <c r="AR9" s="83">
        <f t="shared" si="3"/>
        <v>0</v>
      </c>
      <c r="AS9" s="83">
        <f t="shared" si="3"/>
        <v>0</v>
      </c>
      <c r="AT9" s="83">
        <f t="shared" si="3"/>
        <v>0</v>
      </c>
      <c r="AU9" s="83">
        <f t="shared" si="3"/>
        <v>0</v>
      </c>
      <c r="AV9" s="83">
        <f t="shared" si="3"/>
        <v>0</v>
      </c>
      <c r="AW9" s="83">
        <f t="shared" si="3"/>
        <v>0</v>
      </c>
      <c r="AX9" s="83">
        <f t="shared" si="3"/>
        <v>0</v>
      </c>
      <c r="AY9" s="83">
        <f t="shared" si="3"/>
        <v>0</v>
      </c>
      <c r="AZ9" s="83">
        <f t="shared" si="3"/>
        <v>0</v>
      </c>
      <c r="BA9" s="83">
        <f t="shared" si="3"/>
        <v>0</v>
      </c>
      <c r="BB9" s="83">
        <f t="shared" si="3"/>
        <v>0</v>
      </c>
      <c r="BC9" s="83">
        <f t="shared" si="3"/>
        <v>0</v>
      </c>
      <c r="BD9" s="83">
        <f t="shared" si="3"/>
        <v>0</v>
      </c>
      <c r="BE9" s="83">
        <f t="shared" si="3"/>
        <v>0</v>
      </c>
      <c r="BF9" s="83">
        <f t="shared" si="3"/>
        <v>0</v>
      </c>
      <c r="BG9" s="83">
        <f t="shared" si="3"/>
        <v>0</v>
      </c>
      <c r="BH9" s="83">
        <f t="shared" si="3"/>
        <v>0</v>
      </c>
      <c r="BI9" s="83">
        <f t="shared" si="3"/>
        <v>0</v>
      </c>
      <c r="BJ9" s="83">
        <f t="shared" si="3"/>
        <v>0</v>
      </c>
      <c r="BK9" s="83">
        <f t="shared" si="3"/>
        <v>0</v>
      </c>
      <c r="BL9" s="83">
        <f t="shared" si="3"/>
        <v>0</v>
      </c>
      <c r="BM9" s="83">
        <f t="shared" si="3"/>
        <v>0</v>
      </c>
      <c r="BN9" s="83">
        <f t="shared" si="3"/>
        <v>0</v>
      </c>
      <c r="BO9" s="83">
        <f t="shared" si="3"/>
        <v>0</v>
      </c>
      <c r="BP9" s="83">
        <f t="shared" ref="BP9:CN9" si="4">IFERROR(BP8,0)</f>
        <v>0</v>
      </c>
      <c r="BQ9" s="83">
        <f t="shared" si="4"/>
        <v>0</v>
      </c>
      <c r="BR9" s="83">
        <f t="shared" si="4"/>
        <v>0</v>
      </c>
      <c r="BS9" s="83">
        <f t="shared" si="4"/>
        <v>0</v>
      </c>
      <c r="BT9" s="83">
        <f t="shared" si="4"/>
        <v>0</v>
      </c>
      <c r="BU9" s="83">
        <f t="shared" si="4"/>
        <v>0</v>
      </c>
      <c r="BV9" s="83">
        <f t="shared" si="4"/>
        <v>0</v>
      </c>
      <c r="BW9" s="83">
        <f t="shared" si="4"/>
        <v>0</v>
      </c>
      <c r="BX9" s="83">
        <f t="shared" si="4"/>
        <v>0</v>
      </c>
      <c r="BY9" s="83">
        <f t="shared" si="4"/>
        <v>0</v>
      </c>
      <c r="BZ9" s="83">
        <f t="shared" si="4"/>
        <v>0</v>
      </c>
      <c r="CA9" s="83">
        <f t="shared" si="4"/>
        <v>0</v>
      </c>
      <c r="CB9" s="83">
        <f t="shared" si="4"/>
        <v>0</v>
      </c>
      <c r="CC9" s="83">
        <f t="shared" si="4"/>
        <v>0</v>
      </c>
      <c r="CD9" s="83">
        <f t="shared" si="4"/>
        <v>0</v>
      </c>
      <c r="CE9" s="83">
        <f t="shared" si="4"/>
        <v>0</v>
      </c>
      <c r="CF9" s="83">
        <f t="shared" si="4"/>
        <v>0</v>
      </c>
      <c r="CG9" s="83">
        <f t="shared" si="4"/>
        <v>0</v>
      </c>
      <c r="CH9" s="83">
        <f t="shared" si="4"/>
        <v>0</v>
      </c>
      <c r="CI9" s="83">
        <f t="shared" si="4"/>
        <v>0</v>
      </c>
      <c r="CJ9" s="83">
        <f t="shared" si="4"/>
        <v>0</v>
      </c>
      <c r="CK9" s="83">
        <f t="shared" si="4"/>
        <v>0</v>
      </c>
      <c r="CL9" s="83">
        <f t="shared" si="4"/>
        <v>0</v>
      </c>
      <c r="CM9" s="83">
        <f t="shared" si="4"/>
        <v>0</v>
      </c>
      <c r="CN9" s="83">
        <f t="shared" si="4"/>
        <v>0</v>
      </c>
    </row>
    <row r="10" spans="1:92" ht="33.75" hidden="1" customHeight="1" x14ac:dyDescent="0.25">
      <c r="A10" s="311"/>
      <c r="B10" s="76"/>
      <c r="C10" s="84">
        <f t="shared" ref="C10:BN10" si="5">IF(C9&gt;0,1,0)</f>
        <v>1</v>
      </c>
      <c r="D10" s="84">
        <f t="shared" si="5"/>
        <v>1</v>
      </c>
      <c r="E10" s="84">
        <f t="shared" si="5"/>
        <v>0</v>
      </c>
      <c r="F10" s="84">
        <f t="shared" si="5"/>
        <v>1</v>
      </c>
      <c r="G10" s="84"/>
      <c r="H10" s="84"/>
      <c r="I10" s="84"/>
      <c r="J10" s="84">
        <f t="shared" si="5"/>
        <v>0</v>
      </c>
      <c r="K10" s="84">
        <f t="shared" si="5"/>
        <v>0</v>
      </c>
      <c r="L10" s="84">
        <f t="shared" si="5"/>
        <v>0</v>
      </c>
      <c r="M10" s="84">
        <f t="shared" si="5"/>
        <v>0</v>
      </c>
      <c r="N10" s="84">
        <f t="shared" si="5"/>
        <v>0</v>
      </c>
      <c r="O10" s="84">
        <f t="shared" si="5"/>
        <v>0</v>
      </c>
      <c r="P10" s="84">
        <f t="shared" si="5"/>
        <v>0</v>
      </c>
      <c r="Q10" s="84">
        <f t="shared" si="5"/>
        <v>0</v>
      </c>
      <c r="R10" s="84">
        <f t="shared" si="5"/>
        <v>0</v>
      </c>
      <c r="S10" s="84">
        <f t="shared" si="5"/>
        <v>0</v>
      </c>
      <c r="T10" s="84">
        <f t="shared" si="5"/>
        <v>0</v>
      </c>
      <c r="U10" s="84">
        <f t="shared" si="5"/>
        <v>0</v>
      </c>
      <c r="V10" s="84">
        <f t="shared" si="5"/>
        <v>0</v>
      </c>
      <c r="W10" s="84">
        <f t="shared" si="5"/>
        <v>0</v>
      </c>
      <c r="X10" s="84">
        <f t="shared" si="5"/>
        <v>0</v>
      </c>
      <c r="Y10" s="84">
        <f t="shared" si="5"/>
        <v>0</v>
      </c>
      <c r="Z10" s="84">
        <f t="shared" si="5"/>
        <v>0</v>
      </c>
      <c r="AA10" s="84">
        <f t="shared" si="5"/>
        <v>0</v>
      </c>
      <c r="AB10" s="84">
        <f t="shared" si="5"/>
        <v>0</v>
      </c>
      <c r="AC10" s="84">
        <f t="shared" si="5"/>
        <v>0</v>
      </c>
      <c r="AD10" s="84">
        <f t="shared" si="5"/>
        <v>0</v>
      </c>
      <c r="AE10" s="84">
        <f t="shared" si="5"/>
        <v>0</v>
      </c>
      <c r="AF10" s="84">
        <f t="shared" si="5"/>
        <v>0</v>
      </c>
      <c r="AG10" s="84">
        <f t="shared" si="5"/>
        <v>0</v>
      </c>
      <c r="AH10" s="84">
        <f t="shared" si="5"/>
        <v>0</v>
      </c>
      <c r="AI10" s="84">
        <f t="shared" si="5"/>
        <v>0</v>
      </c>
      <c r="AJ10" s="84">
        <f t="shared" si="5"/>
        <v>0</v>
      </c>
      <c r="AK10" s="84">
        <f t="shared" si="5"/>
        <v>0</v>
      </c>
      <c r="AL10" s="84">
        <f t="shared" si="5"/>
        <v>0</v>
      </c>
      <c r="AM10" s="84">
        <f t="shared" si="5"/>
        <v>0</v>
      </c>
      <c r="AN10" s="84">
        <f t="shared" si="5"/>
        <v>0</v>
      </c>
      <c r="AO10" s="84">
        <f t="shared" si="5"/>
        <v>0</v>
      </c>
      <c r="AP10" s="84">
        <f t="shared" si="5"/>
        <v>0</v>
      </c>
      <c r="AQ10" s="84">
        <f t="shared" si="5"/>
        <v>0</v>
      </c>
      <c r="AR10" s="84">
        <f t="shared" si="5"/>
        <v>0</v>
      </c>
      <c r="AS10" s="84">
        <f t="shared" si="5"/>
        <v>0</v>
      </c>
      <c r="AT10" s="84">
        <f t="shared" si="5"/>
        <v>0</v>
      </c>
      <c r="AU10" s="84">
        <f t="shared" si="5"/>
        <v>0</v>
      </c>
      <c r="AV10" s="84">
        <f t="shared" si="5"/>
        <v>0</v>
      </c>
      <c r="AW10" s="84">
        <f t="shared" si="5"/>
        <v>0</v>
      </c>
      <c r="AX10" s="84">
        <f t="shared" si="5"/>
        <v>0</v>
      </c>
      <c r="AY10" s="84">
        <f t="shared" si="5"/>
        <v>0</v>
      </c>
      <c r="AZ10" s="84">
        <f t="shared" si="5"/>
        <v>0</v>
      </c>
      <c r="BA10" s="84">
        <f t="shared" si="5"/>
        <v>0</v>
      </c>
      <c r="BB10" s="84">
        <f t="shared" si="5"/>
        <v>0</v>
      </c>
      <c r="BC10" s="84">
        <f t="shared" si="5"/>
        <v>0</v>
      </c>
      <c r="BD10" s="84">
        <f t="shared" si="5"/>
        <v>0</v>
      </c>
      <c r="BE10" s="84">
        <f t="shared" si="5"/>
        <v>0</v>
      </c>
      <c r="BF10" s="84">
        <f t="shared" si="5"/>
        <v>0</v>
      </c>
      <c r="BG10" s="84">
        <f t="shared" si="5"/>
        <v>0</v>
      </c>
      <c r="BH10" s="84">
        <f t="shared" si="5"/>
        <v>0</v>
      </c>
      <c r="BI10" s="84">
        <f t="shared" si="5"/>
        <v>0</v>
      </c>
      <c r="BJ10" s="84">
        <f t="shared" si="5"/>
        <v>0</v>
      </c>
      <c r="BK10" s="84">
        <f t="shared" si="5"/>
        <v>0</v>
      </c>
      <c r="BL10" s="84">
        <f t="shared" si="5"/>
        <v>0</v>
      </c>
      <c r="BM10" s="84">
        <f t="shared" si="5"/>
        <v>0</v>
      </c>
      <c r="BN10" s="84">
        <f t="shared" si="5"/>
        <v>0</v>
      </c>
      <c r="BO10" s="84">
        <f t="shared" ref="BO10:CN10" si="6">IF(BO9&gt;0,1,0)</f>
        <v>0</v>
      </c>
      <c r="BP10" s="84">
        <f t="shared" si="6"/>
        <v>0</v>
      </c>
      <c r="BQ10" s="84">
        <f t="shared" si="6"/>
        <v>0</v>
      </c>
      <c r="BR10" s="84">
        <f t="shared" si="6"/>
        <v>0</v>
      </c>
      <c r="BS10" s="84">
        <f t="shared" si="6"/>
        <v>0</v>
      </c>
      <c r="BT10" s="84">
        <f t="shared" si="6"/>
        <v>0</v>
      </c>
      <c r="BU10" s="84">
        <f t="shared" si="6"/>
        <v>0</v>
      </c>
      <c r="BV10" s="84">
        <f t="shared" si="6"/>
        <v>0</v>
      </c>
      <c r="BW10" s="84">
        <f t="shared" si="6"/>
        <v>0</v>
      </c>
      <c r="BX10" s="84">
        <f t="shared" si="6"/>
        <v>0</v>
      </c>
      <c r="BY10" s="84">
        <f t="shared" si="6"/>
        <v>0</v>
      </c>
      <c r="BZ10" s="84">
        <f t="shared" si="6"/>
        <v>0</v>
      </c>
      <c r="CA10" s="84">
        <f t="shared" si="6"/>
        <v>0</v>
      </c>
      <c r="CB10" s="84">
        <f t="shared" si="6"/>
        <v>0</v>
      </c>
      <c r="CC10" s="84">
        <f t="shared" si="6"/>
        <v>0</v>
      </c>
      <c r="CD10" s="84">
        <f t="shared" si="6"/>
        <v>0</v>
      </c>
      <c r="CE10" s="84">
        <f t="shared" si="6"/>
        <v>0</v>
      </c>
      <c r="CF10" s="84">
        <f t="shared" si="6"/>
        <v>0</v>
      </c>
      <c r="CG10" s="84">
        <f t="shared" si="6"/>
        <v>0</v>
      </c>
      <c r="CH10" s="84">
        <f t="shared" si="6"/>
        <v>0</v>
      </c>
      <c r="CI10" s="84">
        <f t="shared" si="6"/>
        <v>0</v>
      </c>
      <c r="CJ10" s="84">
        <f t="shared" si="6"/>
        <v>0</v>
      </c>
      <c r="CK10" s="84">
        <f t="shared" si="6"/>
        <v>0</v>
      </c>
      <c r="CL10" s="84">
        <f t="shared" si="6"/>
        <v>0</v>
      </c>
      <c r="CM10" s="84">
        <f t="shared" si="6"/>
        <v>0</v>
      </c>
      <c r="CN10" s="84">
        <f t="shared" si="6"/>
        <v>0</v>
      </c>
    </row>
    <row r="11" spans="1:92" ht="33.75" hidden="1" customHeight="1" x14ac:dyDescent="0.25">
      <c r="A11" s="311"/>
      <c r="B11" s="76" t="s">
        <v>53</v>
      </c>
      <c r="C11" s="84">
        <f>SUM(C10:F10)</f>
        <v>3</v>
      </c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</row>
    <row r="12" spans="1:92" ht="22.15" customHeight="1" x14ac:dyDescent="0.25">
      <c r="A12" s="311"/>
      <c r="B12" s="76" t="s">
        <v>50</v>
      </c>
      <c r="C12" s="85">
        <f>SUM(C9:F9)/C11</f>
        <v>0.65777203140462026</v>
      </c>
      <c r="D12" s="86"/>
      <c r="E12" s="86"/>
      <c r="F12" s="86"/>
      <c r="G12" s="86"/>
      <c r="H12" s="86"/>
      <c r="I12" s="86"/>
      <c r="J12" s="86"/>
    </row>
    <row r="13" spans="1:92" ht="29.25" customHeight="1" x14ac:dyDescent="0.25">
      <c r="A13" s="312" t="s">
        <v>51</v>
      </c>
      <c r="B13" s="312"/>
      <c r="C13" s="312"/>
      <c r="D13" s="312"/>
      <c r="E13" s="312"/>
      <c r="F13" s="312"/>
      <c r="G13" s="312"/>
      <c r="H13" s="312"/>
      <c r="I13" s="312"/>
      <c r="J13" s="312"/>
    </row>
    <row r="14" spans="1:92" ht="15" customHeight="1" x14ac:dyDescent="0.25">
      <c r="A14" s="87"/>
      <c r="B14" s="87"/>
      <c r="C14" s="87"/>
      <c r="D14" s="87"/>
      <c r="E14" s="87"/>
      <c r="F14" s="87"/>
      <c r="G14" s="87"/>
      <c r="H14" s="87"/>
      <c r="I14" s="87"/>
      <c r="J14" s="87"/>
    </row>
    <row r="15" spans="1:92" ht="28.9" hidden="1" customHeight="1" x14ac:dyDescent="0.25">
      <c r="A15" s="164" t="s">
        <v>52</v>
      </c>
      <c r="B15" s="78" t="s">
        <v>221</v>
      </c>
      <c r="C15" s="94"/>
    </row>
    <row r="16" spans="1:92" ht="33.75" customHeight="1" x14ac:dyDescent="0.25">
      <c r="A16" s="316" t="s">
        <v>52</v>
      </c>
      <c r="B16" s="78" t="s">
        <v>344</v>
      </c>
      <c r="C16" s="94">
        <f>'форма 1'!M29</f>
        <v>5448.1</v>
      </c>
    </row>
    <row r="17" spans="1:11" ht="27" customHeight="1" x14ac:dyDescent="0.25">
      <c r="A17" s="317"/>
      <c r="B17" s="78" t="s">
        <v>346</v>
      </c>
      <c r="C17" s="94">
        <f>'форма 1'!N29</f>
        <v>5177.5</v>
      </c>
    </row>
    <row r="18" spans="1:11" ht="22.5" customHeight="1" thickBot="1" x14ac:dyDescent="0.3">
      <c r="A18" s="313">
        <f>C17/C16</f>
        <v>0.95033130816247857</v>
      </c>
      <c r="B18" s="314"/>
      <c r="C18" s="315"/>
    </row>
    <row r="19" spans="1:11" ht="21.75" customHeight="1" x14ac:dyDescent="0.25"/>
    <row r="20" spans="1:11" ht="47.25" customHeight="1" x14ac:dyDescent="0.25">
      <c r="A20" s="72" t="s">
        <v>54</v>
      </c>
      <c r="B20" s="305">
        <f>A18*C12</f>
        <v>0.62510135507744369</v>
      </c>
      <c r="C20" s="305"/>
      <c r="D20" s="318" t="str">
        <f>IF(B20&gt;0.95,"высокоэффективная", IF(B20&gt;=0.8,"эффективная", IF(B20&lt;0.4,"неэффективная","уровень эффективности удовлетворительный")))</f>
        <v>уровень эффективности удовлетворительный</v>
      </c>
      <c r="E20" s="319"/>
      <c r="F20" s="319"/>
      <c r="G20" s="319"/>
      <c r="H20" s="319"/>
      <c r="I20" s="319"/>
      <c r="J20" s="319"/>
      <c r="K20" s="319"/>
    </row>
  </sheetData>
  <mergeCells count="8">
    <mergeCell ref="B20:C20"/>
    <mergeCell ref="D20:K20"/>
    <mergeCell ref="A1:M1"/>
    <mergeCell ref="A3:B3"/>
    <mergeCell ref="A4:A12"/>
    <mergeCell ref="A13:J13"/>
    <mergeCell ref="A18:C18"/>
    <mergeCell ref="A16:A17"/>
  </mergeCells>
  <phoneticPr fontId="18" type="noConversion"/>
  <pageMargins left="0.7" right="0.7" top="0.75" bottom="0.75" header="0.3" footer="0.3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view="pageBreakPreview" zoomScaleSheetLayoutView="100" workbookViewId="0">
      <selection activeCell="I50" sqref="I50"/>
    </sheetView>
  </sheetViews>
  <sheetFormatPr defaultRowHeight="11.25" x14ac:dyDescent="0.2"/>
  <cols>
    <col min="1" max="1" width="4" style="18" customWidth="1"/>
    <col min="2" max="2" width="3.28515625" style="18" customWidth="1"/>
    <col min="3" max="3" width="3.85546875" style="18" customWidth="1"/>
    <col min="4" max="4" width="3.28515625" style="18" customWidth="1"/>
    <col min="5" max="5" width="26.140625" style="18" customWidth="1"/>
    <col min="6" max="6" width="26.5703125" style="18" customWidth="1"/>
    <col min="7" max="7" width="5.7109375" style="18" customWidth="1"/>
    <col min="8" max="8" width="4.140625" style="18" customWidth="1"/>
    <col min="9" max="9" width="5" style="18" customWidth="1"/>
    <col min="10" max="10" width="9.28515625" style="18" customWidth="1"/>
    <col min="11" max="11" width="7.5703125" style="18" customWidth="1"/>
    <col min="12" max="12" width="9.7109375" style="61" customWidth="1"/>
    <col min="13" max="13" width="9" style="92" customWidth="1"/>
    <col min="14" max="14" width="9" style="61" customWidth="1"/>
    <col min="15" max="15" width="10" style="114" customWidth="1"/>
    <col min="16" max="16384" width="9.140625" style="18"/>
  </cols>
  <sheetData>
    <row r="1" spans="1:19" ht="14.1" customHeight="1" x14ac:dyDescent="0.2">
      <c r="A1" s="326" t="s">
        <v>256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</row>
    <row r="2" spans="1:19" ht="29.45" customHeight="1" x14ac:dyDescent="0.2">
      <c r="A2" s="326"/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</row>
    <row r="3" spans="1:19" ht="14.25" customHeight="1" x14ac:dyDescent="0.2">
      <c r="A3" s="30"/>
      <c r="B3" s="30"/>
      <c r="C3" s="30"/>
      <c r="D3" s="31"/>
      <c r="E3" s="31"/>
      <c r="F3" s="31"/>
      <c r="G3" s="31"/>
      <c r="H3" s="31"/>
      <c r="I3" s="31"/>
      <c r="J3" s="31"/>
      <c r="K3" s="31"/>
      <c r="L3" s="31"/>
      <c r="M3" s="91"/>
      <c r="N3" s="297"/>
      <c r="O3" s="113"/>
      <c r="P3" s="61"/>
    </row>
    <row r="4" spans="1:19" ht="53.25" customHeight="1" x14ac:dyDescent="0.2">
      <c r="A4" s="330" t="s">
        <v>89</v>
      </c>
      <c r="B4" s="331"/>
      <c r="C4" s="331"/>
      <c r="D4" s="332"/>
      <c r="E4" s="328" t="s">
        <v>99</v>
      </c>
      <c r="F4" s="327" t="s">
        <v>168</v>
      </c>
      <c r="G4" s="327" t="s">
        <v>80</v>
      </c>
      <c r="H4" s="327"/>
      <c r="I4" s="327"/>
      <c r="J4" s="327"/>
      <c r="K4" s="330"/>
      <c r="L4" s="330" t="s">
        <v>101</v>
      </c>
      <c r="M4" s="331"/>
      <c r="N4" s="332"/>
      <c r="O4" s="333" t="s">
        <v>164</v>
      </c>
      <c r="P4" s="334"/>
    </row>
    <row r="5" spans="1:19" ht="83.25" customHeight="1" x14ac:dyDescent="0.2">
      <c r="A5" s="171" t="s">
        <v>100</v>
      </c>
      <c r="B5" s="171" t="s">
        <v>90</v>
      </c>
      <c r="C5" s="171" t="s">
        <v>91</v>
      </c>
      <c r="D5" s="171" t="s">
        <v>92</v>
      </c>
      <c r="E5" s="329"/>
      <c r="F5" s="327"/>
      <c r="G5" s="171" t="s">
        <v>81</v>
      </c>
      <c r="H5" s="171" t="s">
        <v>82</v>
      </c>
      <c r="I5" s="171" t="s">
        <v>83</v>
      </c>
      <c r="J5" s="171" t="s">
        <v>84</v>
      </c>
      <c r="K5" s="171" t="s">
        <v>85</v>
      </c>
      <c r="L5" s="213" t="s">
        <v>240</v>
      </c>
      <c r="M5" s="213" t="s">
        <v>241</v>
      </c>
      <c r="N5" s="213" t="s">
        <v>161</v>
      </c>
      <c r="O5" s="213" t="s">
        <v>242</v>
      </c>
      <c r="P5" s="214" t="s">
        <v>243</v>
      </c>
    </row>
    <row r="6" spans="1:19" ht="15" customHeight="1" x14ac:dyDescent="0.2">
      <c r="A6" s="341" t="s">
        <v>152</v>
      </c>
      <c r="B6" s="335"/>
      <c r="C6" s="335"/>
      <c r="D6" s="335"/>
      <c r="E6" s="336" t="s">
        <v>182</v>
      </c>
      <c r="F6" s="37" t="s">
        <v>115</v>
      </c>
      <c r="G6" s="39"/>
      <c r="H6" s="39"/>
      <c r="I6" s="39"/>
      <c r="J6" s="39"/>
      <c r="K6" s="39"/>
      <c r="L6" s="93">
        <f>L7+L8+L9+L10</f>
        <v>22085</v>
      </c>
      <c r="M6" s="93">
        <f t="shared" ref="M6:N6" si="0">M7+M8+M9+M10</f>
        <v>20557.5</v>
      </c>
      <c r="N6" s="93">
        <f t="shared" si="0"/>
        <v>20144.3</v>
      </c>
      <c r="O6" s="93">
        <f>N6/L6*100</f>
        <v>91.212587729227977</v>
      </c>
      <c r="P6" s="116">
        <f>N6*100/M6</f>
        <v>97.990027970327134</v>
      </c>
      <c r="Q6" s="32"/>
      <c r="R6" s="32"/>
      <c r="S6" s="32"/>
    </row>
    <row r="7" spans="1:19" ht="67.5" x14ac:dyDescent="0.2">
      <c r="A7" s="341"/>
      <c r="B7" s="335"/>
      <c r="C7" s="335"/>
      <c r="D7" s="335"/>
      <c r="E7" s="337"/>
      <c r="F7" s="260" t="s">
        <v>237</v>
      </c>
      <c r="G7" s="261" t="s">
        <v>233</v>
      </c>
      <c r="H7" s="229"/>
      <c r="I7" s="229"/>
      <c r="J7" s="229"/>
      <c r="K7" s="230"/>
      <c r="L7" s="233">
        <f>L30+L24+L12</f>
        <v>2754.3999999999996</v>
      </c>
      <c r="M7" s="233">
        <f>M30+M24+M12</f>
        <v>6220.4</v>
      </c>
      <c r="N7" s="233">
        <f>N30+N24+N12</f>
        <v>5810.1</v>
      </c>
      <c r="O7" s="231">
        <f t="shared" ref="O7:O10" si="1">N7/L7*100</f>
        <v>210.93886145803086</v>
      </c>
      <c r="P7" s="234">
        <f>N7*100/M7</f>
        <v>93.403961160054024</v>
      </c>
      <c r="Q7" s="32"/>
      <c r="R7" s="32"/>
      <c r="S7" s="32"/>
    </row>
    <row r="8" spans="1:19" ht="24" customHeight="1" x14ac:dyDescent="0.2">
      <c r="A8" s="341"/>
      <c r="B8" s="335"/>
      <c r="C8" s="335"/>
      <c r="D8" s="335"/>
      <c r="E8" s="337"/>
      <c r="F8" s="260" t="s">
        <v>228</v>
      </c>
      <c r="G8" s="261" t="s">
        <v>234</v>
      </c>
      <c r="H8" s="229"/>
      <c r="I8" s="229"/>
      <c r="J8" s="229"/>
      <c r="K8" s="230"/>
      <c r="L8" s="233">
        <f>L32</f>
        <v>0</v>
      </c>
      <c r="M8" s="233">
        <f>M32</f>
        <v>17.8</v>
      </c>
      <c r="N8" s="233">
        <f>N32</f>
        <v>14.9</v>
      </c>
      <c r="O8" s="231" t="e">
        <f t="shared" si="1"/>
        <v>#DIV/0!</v>
      </c>
      <c r="P8" s="234">
        <f>N8*100/M8</f>
        <v>83.707865168539328</v>
      </c>
      <c r="Q8" s="32"/>
      <c r="R8" s="32"/>
      <c r="S8" s="32"/>
    </row>
    <row r="9" spans="1:19" ht="33.75" x14ac:dyDescent="0.2">
      <c r="A9" s="341"/>
      <c r="B9" s="335"/>
      <c r="C9" s="335"/>
      <c r="D9" s="335"/>
      <c r="E9" s="337"/>
      <c r="F9" s="260" t="s">
        <v>238</v>
      </c>
      <c r="G9" s="261" t="s">
        <v>235</v>
      </c>
      <c r="H9" s="229"/>
      <c r="I9" s="229"/>
      <c r="J9" s="229"/>
      <c r="K9" s="230"/>
      <c r="L9" s="265" t="str">
        <f>L14</f>
        <v>55,0</v>
      </c>
      <c r="M9" s="233">
        <f>M14</f>
        <v>128.69999999999999</v>
      </c>
      <c r="N9" s="233">
        <f>N14</f>
        <v>128.69999999999999</v>
      </c>
      <c r="O9" s="231">
        <f t="shared" si="1"/>
        <v>234</v>
      </c>
      <c r="P9" s="234">
        <f>SUM(N9*100/M9)</f>
        <v>100</v>
      </c>
      <c r="Q9" s="32"/>
      <c r="R9" s="32"/>
      <c r="S9" s="32"/>
    </row>
    <row r="10" spans="1:19" ht="18" customHeight="1" x14ac:dyDescent="0.2">
      <c r="A10" s="341"/>
      <c r="B10" s="335"/>
      <c r="C10" s="335"/>
      <c r="D10" s="335"/>
      <c r="E10" s="337"/>
      <c r="F10" s="262" t="s">
        <v>154</v>
      </c>
      <c r="G10" s="261" t="s">
        <v>236</v>
      </c>
      <c r="H10" s="229"/>
      <c r="I10" s="229"/>
      <c r="J10" s="229"/>
      <c r="K10" s="235"/>
      <c r="L10" s="264">
        <f>L13+L31</f>
        <v>19275.599999999999</v>
      </c>
      <c r="M10" s="264">
        <f t="shared" ref="M10:N10" si="2">M13+M31</f>
        <v>14190.6</v>
      </c>
      <c r="N10" s="264">
        <f t="shared" si="2"/>
        <v>14190.6</v>
      </c>
      <c r="O10" s="231">
        <f t="shared" si="1"/>
        <v>73.619498225736166</v>
      </c>
      <c r="P10" s="234">
        <f t="shared" ref="P10:P17" si="3">N10*100/M10</f>
        <v>100</v>
      </c>
      <c r="Q10" s="32"/>
      <c r="R10" s="32"/>
      <c r="S10" s="32"/>
    </row>
    <row r="11" spans="1:19" s="33" customFormat="1" ht="14.25" customHeight="1" x14ac:dyDescent="0.2">
      <c r="A11" s="322" t="s">
        <v>152</v>
      </c>
      <c r="B11" s="322" t="s">
        <v>79</v>
      </c>
      <c r="C11" s="322"/>
      <c r="D11" s="322"/>
      <c r="E11" s="336" t="s">
        <v>183</v>
      </c>
      <c r="F11" s="211" t="s">
        <v>115</v>
      </c>
      <c r="G11" s="39"/>
      <c r="H11" s="39"/>
      <c r="I11" s="39"/>
      <c r="J11" s="39"/>
      <c r="K11" s="39"/>
      <c r="L11" s="93">
        <f>L12+L13+L14</f>
        <v>18360.599999999999</v>
      </c>
      <c r="M11" s="93">
        <f>M12+M13+M14</f>
        <v>13693.2</v>
      </c>
      <c r="N11" s="93">
        <f>N12+N13+N14</f>
        <v>13693.2</v>
      </c>
      <c r="O11" s="93">
        <f>N11/L11*100</f>
        <v>74.579262115617155</v>
      </c>
      <c r="P11" s="116">
        <f t="shared" si="3"/>
        <v>100</v>
      </c>
    </row>
    <row r="12" spans="1:19" ht="23.25" customHeight="1" x14ac:dyDescent="0.2">
      <c r="A12" s="323"/>
      <c r="B12" s="323"/>
      <c r="C12" s="323"/>
      <c r="D12" s="323"/>
      <c r="E12" s="338"/>
      <c r="F12" s="244" t="s">
        <v>239</v>
      </c>
      <c r="G12" s="245" t="s">
        <v>233</v>
      </c>
      <c r="H12" s="245"/>
      <c r="I12" s="245"/>
      <c r="J12" s="245"/>
      <c r="K12" s="245"/>
      <c r="L12" s="112">
        <f>L16</f>
        <v>30</v>
      </c>
      <c r="M12" s="112">
        <f>M16</f>
        <v>0</v>
      </c>
      <c r="N12" s="112">
        <f>N16</f>
        <v>0</v>
      </c>
      <c r="O12" s="253">
        <f t="shared" ref="O12:O14" si="4">N12/L12*100</f>
        <v>0</v>
      </c>
      <c r="P12" s="247" t="e">
        <f t="shared" si="3"/>
        <v>#DIV/0!</v>
      </c>
    </row>
    <row r="13" spans="1:19" ht="17.25" customHeight="1" x14ac:dyDescent="0.2">
      <c r="A13" s="323"/>
      <c r="B13" s="323"/>
      <c r="C13" s="323"/>
      <c r="D13" s="323"/>
      <c r="E13" s="338"/>
      <c r="F13" s="244" t="s">
        <v>140</v>
      </c>
      <c r="G13" s="245" t="s">
        <v>236</v>
      </c>
      <c r="H13" s="245"/>
      <c r="I13" s="245"/>
      <c r="J13" s="245"/>
      <c r="K13" s="263"/>
      <c r="L13" s="248" t="str">
        <f>L21</f>
        <v>18275,6</v>
      </c>
      <c r="M13" s="248">
        <f>M21</f>
        <v>13564.5</v>
      </c>
      <c r="N13" s="248">
        <f>N21</f>
        <v>13564.5</v>
      </c>
      <c r="O13" s="253">
        <f t="shared" si="4"/>
        <v>74.221913370833249</v>
      </c>
      <c r="P13" s="247">
        <f t="shared" si="3"/>
        <v>100</v>
      </c>
    </row>
    <row r="14" spans="1:19" ht="38.25" customHeight="1" x14ac:dyDescent="0.2">
      <c r="A14" s="340"/>
      <c r="B14" s="340"/>
      <c r="C14" s="340"/>
      <c r="D14" s="340"/>
      <c r="E14" s="339"/>
      <c r="F14" s="244" t="s">
        <v>238</v>
      </c>
      <c r="G14" s="245" t="s">
        <v>235</v>
      </c>
      <c r="H14" s="245"/>
      <c r="I14" s="245"/>
      <c r="J14" s="245"/>
      <c r="K14" s="246"/>
      <c r="L14" s="248" t="str">
        <f>L17</f>
        <v>55,0</v>
      </c>
      <c r="M14" s="248">
        <f>M17</f>
        <v>128.69999999999999</v>
      </c>
      <c r="N14" s="248">
        <f>N17</f>
        <v>128.69999999999999</v>
      </c>
      <c r="O14" s="253">
        <f t="shared" si="4"/>
        <v>234</v>
      </c>
      <c r="P14" s="247">
        <f t="shared" si="3"/>
        <v>100</v>
      </c>
    </row>
    <row r="15" spans="1:19" ht="13.5" customHeight="1" x14ac:dyDescent="0.2">
      <c r="A15" s="320" t="s">
        <v>152</v>
      </c>
      <c r="B15" s="320" t="s">
        <v>79</v>
      </c>
      <c r="C15" s="320" t="s">
        <v>93</v>
      </c>
      <c r="D15" s="320"/>
      <c r="E15" s="324" t="s">
        <v>150</v>
      </c>
      <c r="F15" s="183" t="s">
        <v>115</v>
      </c>
      <c r="G15" s="203"/>
      <c r="H15" s="203"/>
      <c r="I15" s="203"/>
      <c r="J15" s="203"/>
      <c r="K15" s="203"/>
      <c r="L15" s="298">
        <v>85</v>
      </c>
      <c r="M15" s="205">
        <f>SUM(M16:M17)</f>
        <v>128.69999999999999</v>
      </c>
      <c r="N15" s="205">
        <f>SUM(N16:N17)</f>
        <v>128.69999999999999</v>
      </c>
      <c r="O15" s="185">
        <f>N15/L15*100</f>
        <v>151.41176470588235</v>
      </c>
      <c r="P15" s="198">
        <f t="shared" si="3"/>
        <v>100</v>
      </c>
    </row>
    <row r="16" spans="1:19" ht="21" customHeight="1" x14ac:dyDescent="0.2">
      <c r="A16" s="321"/>
      <c r="B16" s="321"/>
      <c r="C16" s="321"/>
      <c r="D16" s="321"/>
      <c r="E16" s="325"/>
      <c r="F16" s="194" t="s">
        <v>239</v>
      </c>
      <c r="G16" s="191" t="s">
        <v>233</v>
      </c>
      <c r="H16" s="191"/>
      <c r="I16" s="191"/>
      <c r="J16" s="191"/>
      <c r="K16" s="191"/>
      <c r="L16" s="251">
        <f>L18</f>
        <v>30</v>
      </c>
      <c r="M16" s="251">
        <f t="shared" ref="M16:N17" si="5">M18</f>
        <v>0</v>
      </c>
      <c r="N16" s="251">
        <f t="shared" si="5"/>
        <v>0</v>
      </c>
      <c r="O16" s="185">
        <f t="shared" ref="O16:O17" si="6">N16/L16*100</f>
        <v>0</v>
      </c>
      <c r="P16" s="188" t="e">
        <f t="shared" si="3"/>
        <v>#DIV/0!</v>
      </c>
    </row>
    <row r="17" spans="1:16" ht="35.25" customHeight="1" x14ac:dyDescent="0.2">
      <c r="A17" s="321"/>
      <c r="B17" s="321"/>
      <c r="C17" s="321"/>
      <c r="D17" s="321"/>
      <c r="E17" s="325"/>
      <c r="F17" s="194" t="s">
        <v>238</v>
      </c>
      <c r="G17" s="191" t="s">
        <v>235</v>
      </c>
      <c r="H17" s="191"/>
      <c r="I17" s="191"/>
      <c r="J17" s="191"/>
      <c r="K17" s="203"/>
      <c r="L17" s="251" t="str">
        <f>L19</f>
        <v>55,0</v>
      </c>
      <c r="M17" s="251">
        <f t="shared" si="5"/>
        <v>128.69999999999999</v>
      </c>
      <c r="N17" s="251">
        <f t="shared" si="5"/>
        <v>128.69999999999999</v>
      </c>
      <c r="O17" s="185">
        <f t="shared" si="6"/>
        <v>234</v>
      </c>
      <c r="P17" s="188">
        <f t="shared" si="3"/>
        <v>100</v>
      </c>
    </row>
    <row r="18" spans="1:16" ht="33.75" x14ac:dyDescent="0.2">
      <c r="A18" s="209" t="s">
        <v>152</v>
      </c>
      <c r="B18" s="209" t="s">
        <v>79</v>
      </c>
      <c r="C18" s="209" t="s">
        <v>93</v>
      </c>
      <c r="D18" s="209" t="s">
        <v>79</v>
      </c>
      <c r="E18" s="200" t="s">
        <v>246</v>
      </c>
      <c r="F18" s="16" t="s">
        <v>239</v>
      </c>
      <c r="G18" s="22">
        <v>280</v>
      </c>
      <c r="H18" s="176" t="s">
        <v>153</v>
      </c>
      <c r="I18" s="176" t="s">
        <v>96</v>
      </c>
      <c r="J18" s="176" t="s">
        <v>247</v>
      </c>
      <c r="K18" s="57">
        <v>244</v>
      </c>
      <c r="L18" s="267">
        <v>30</v>
      </c>
      <c r="M18" s="267">
        <v>0</v>
      </c>
      <c r="N18" s="267">
        <v>0</v>
      </c>
      <c r="O18" s="25">
        <f>N18/L18*100</f>
        <v>0</v>
      </c>
      <c r="P18" s="67" t="e">
        <f>N18*100/M18</f>
        <v>#DIV/0!</v>
      </c>
    </row>
    <row r="19" spans="1:16" ht="78.75" x14ac:dyDescent="0.2">
      <c r="A19" s="174" t="s">
        <v>152</v>
      </c>
      <c r="B19" s="174" t="s">
        <v>79</v>
      </c>
      <c r="C19" s="174" t="s">
        <v>93</v>
      </c>
      <c r="D19" s="174" t="s">
        <v>77</v>
      </c>
      <c r="E19" s="173" t="s">
        <v>316</v>
      </c>
      <c r="F19" s="16" t="s">
        <v>244</v>
      </c>
      <c r="G19" s="17" t="s">
        <v>235</v>
      </c>
      <c r="H19" s="17" t="s">
        <v>7</v>
      </c>
      <c r="I19" s="17" t="s">
        <v>97</v>
      </c>
      <c r="J19" s="17" t="s">
        <v>12</v>
      </c>
      <c r="K19" s="210" t="s">
        <v>225</v>
      </c>
      <c r="L19" s="17" t="s">
        <v>245</v>
      </c>
      <c r="M19" s="25">
        <v>128.69999999999999</v>
      </c>
      <c r="N19" s="25">
        <v>128.69999999999999</v>
      </c>
      <c r="O19" s="25">
        <f>N19/L19*100</f>
        <v>234</v>
      </c>
      <c r="P19" s="67">
        <f>N19*100/M19</f>
        <v>100</v>
      </c>
    </row>
    <row r="20" spans="1:16" ht="16.5" customHeight="1" x14ac:dyDescent="0.2">
      <c r="A20" s="320" t="s">
        <v>152</v>
      </c>
      <c r="B20" s="320" t="s">
        <v>79</v>
      </c>
      <c r="C20" s="320" t="s">
        <v>94</v>
      </c>
      <c r="D20" s="320"/>
      <c r="E20" s="324" t="s">
        <v>156</v>
      </c>
      <c r="F20" s="183" t="s">
        <v>115</v>
      </c>
      <c r="G20" s="203"/>
      <c r="H20" s="203"/>
      <c r="I20" s="203"/>
      <c r="J20" s="203"/>
      <c r="K20" s="204"/>
      <c r="L20" s="257" t="str">
        <f>L21</f>
        <v>18275,6</v>
      </c>
      <c r="M20" s="257">
        <f t="shared" ref="M20:N20" si="7">M21</f>
        <v>13564.5</v>
      </c>
      <c r="N20" s="257">
        <f t="shared" si="7"/>
        <v>13564.5</v>
      </c>
      <c r="O20" s="257">
        <f>N20/L20*100</f>
        <v>74.221913370833249</v>
      </c>
      <c r="P20" s="251">
        <f t="shared" ref="P20:P30" si="8">N20*100/M20</f>
        <v>100</v>
      </c>
    </row>
    <row r="21" spans="1:16" s="48" customFormat="1" ht="16.5" customHeight="1" x14ac:dyDescent="0.2">
      <c r="A21" s="321"/>
      <c r="B21" s="321"/>
      <c r="C21" s="321"/>
      <c r="D21" s="321"/>
      <c r="E21" s="325"/>
      <c r="F21" s="195" t="s">
        <v>154</v>
      </c>
      <c r="G21" s="191" t="s">
        <v>236</v>
      </c>
      <c r="H21" s="191"/>
      <c r="I21" s="191"/>
      <c r="J21" s="191"/>
      <c r="K21" s="202"/>
      <c r="L21" s="250" t="str">
        <f>L22</f>
        <v>18275,6</v>
      </c>
      <c r="M21" s="250">
        <f t="shared" ref="M21:N21" si="9">M22</f>
        <v>13564.5</v>
      </c>
      <c r="N21" s="250">
        <f t="shared" si="9"/>
        <v>13564.5</v>
      </c>
      <c r="O21" s="257">
        <f>N21/L21*100</f>
        <v>74.221913370833249</v>
      </c>
      <c r="P21" s="251">
        <f t="shared" si="8"/>
        <v>100</v>
      </c>
    </row>
    <row r="22" spans="1:16" s="33" customFormat="1" ht="36.75" customHeight="1" x14ac:dyDescent="0.2">
      <c r="A22" s="207" t="s">
        <v>152</v>
      </c>
      <c r="B22" s="207" t="s">
        <v>79</v>
      </c>
      <c r="C22" s="207" t="s">
        <v>94</v>
      </c>
      <c r="D22" s="207" t="s">
        <v>77</v>
      </c>
      <c r="E22" s="208" t="s">
        <v>184</v>
      </c>
      <c r="F22" s="29" t="s">
        <v>140</v>
      </c>
      <c r="G22" s="176" t="s">
        <v>236</v>
      </c>
      <c r="H22" s="176" t="s">
        <v>153</v>
      </c>
      <c r="I22" s="176" t="s">
        <v>97</v>
      </c>
      <c r="J22" s="176" t="s">
        <v>230</v>
      </c>
      <c r="K22" s="209" t="s">
        <v>11</v>
      </c>
      <c r="L22" s="295" t="s">
        <v>248</v>
      </c>
      <c r="M22" s="68">
        <v>13564.5</v>
      </c>
      <c r="N22" s="68">
        <v>13564.5</v>
      </c>
      <c r="O22" s="67">
        <f>M22*100/L22</f>
        <v>74.221913370833249</v>
      </c>
      <c r="P22" s="67">
        <f>N22*100/M22</f>
        <v>100</v>
      </c>
    </row>
    <row r="23" spans="1:16" ht="12.75" customHeight="1" x14ac:dyDescent="0.2">
      <c r="A23" s="322" t="s">
        <v>152</v>
      </c>
      <c r="B23" s="322" t="s">
        <v>77</v>
      </c>
      <c r="C23" s="322"/>
      <c r="D23" s="322"/>
      <c r="E23" s="336" t="s">
        <v>201</v>
      </c>
      <c r="F23" s="227" t="s">
        <v>115</v>
      </c>
      <c r="G23" s="39"/>
      <c r="H23" s="39"/>
      <c r="I23" s="39"/>
      <c r="J23" s="39"/>
      <c r="K23" s="39"/>
      <c r="L23" s="93">
        <f t="shared" ref="L23:N24" si="10">L25</f>
        <v>1079.8</v>
      </c>
      <c r="M23" s="93">
        <f t="shared" si="10"/>
        <v>1416.2</v>
      </c>
      <c r="N23" s="93">
        <f t="shared" si="10"/>
        <v>1273.5999999999999</v>
      </c>
      <c r="O23" s="255">
        <f>N23/L23*100</f>
        <v>117.94776810520466</v>
      </c>
      <c r="P23" s="116">
        <f t="shared" si="8"/>
        <v>89.930800734359536</v>
      </c>
    </row>
    <row r="24" spans="1:16" ht="25.5" customHeight="1" x14ac:dyDescent="0.2">
      <c r="A24" s="323"/>
      <c r="B24" s="323"/>
      <c r="C24" s="323"/>
      <c r="D24" s="323"/>
      <c r="E24" s="338"/>
      <c r="F24" s="228" t="s">
        <v>239</v>
      </c>
      <c r="G24" s="229" t="s">
        <v>233</v>
      </c>
      <c r="H24" s="229"/>
      <c r="I24" s="229"/>
      <c r="J24" s="229"/>
      <c r="K24" s="230"/>
      <c r="L24" s="231">
        <f t="shared" si="10"/>
        <v>1079.8</v>
      </c>
      <c r="M24" s="231">
        <f t="shared" si="10"/>
        <v>1416.2</v>
      </c>
      <c r="N24" s="231">
        <f t="shared" si="10"/>
        <v>1273.5999999999999</v>
      </c>
      <c r="O24" s="259">
        <f t="shared" ref="O24:O25" si="11">N24/L24*100</f>
        <v>117.94776810520466</v>
      </c>
      <c r="P24" s="232">
        <f t="shared" si="8"/>
        <v>89.930800734359536</v>
      </c>
    </row>
    <row r="25" spans="1:16" ht="12" customHeight="1" x14ac:dyDescent="0.2">
      <c r="A25" s="342" t="s">
        <v>152</v>
      </c>
      <c r="B25" s="342" t="s">
        <v>77</v>
      </c>
      <c r="C25" s="342" t="s">
        <v>93</v>
      </c>
      <c r="D25" s="342"/>
      <c r="E25" s="347" t="s">
        <v>185</v>
      </c>
      <c r="F25" s="201" t="s">
        <v>115</v>
      </c>
      <c r="G25" s="201"/>
      <c r="H25" s="201"/>
      <c r="I25" s="201"/>
      <c r="J25" s="201"/>
      <c r="K25" s="201"/>
      <c r="L25" s="187">
        <f>SUM(L26:L26)</f>
        <v>1079.8</v>
      </c>
      <c r="M25" s="187">
        <f>SUM(M26:M26)</f>
        <v>1416.2</v>
      </c>
      <c r="N25" s="187">
        <f>SUM(N26:N26)</f>
        <v>1273.5999999999999</v>
      </c>
      <c r="O25" s="254">
        <f t="shared" si="11"/>
        <v>117.94776810520466</v>
      </c>
      <c r="P25" s="198">
        <f t="shared" si="8"/>
        <v>89.930800734359536</v>
      </c>
    </row>
    <row r="26" spans="1:16" ht="22.5" customHeight="1" x14ac:dyDescent="0.2">
      <c r="A26" s="342"/>
      <c r="B26" s="342"/>
      <c r="C26" s="342"/>
      <c r="D26" s="342"/>
      <c r="E26" s="347"/>
      <c r="F26" s="194" t="s">
        <v>239</v>
      </c>
      <c r="G26" s="191" t="s">
        <v>233</v>
      </c>
      <c r="H26" s="191"/>
      <c r="I26" s="191"/>
      <c r="J26" s="191"/>
      <c r="K26" s="202"/>
      <c r="L26" s="185">
        <v>1079.8</v>
      </c>
      <c r="M26" s="185">
        <f>SUM(M27:M28)</f>
        <v>1416.2</v>
      </c>
      <c r="N26" s="185">
        <f>SUM(N27:N28)</f>
        <v>1273.5999999999999</v>
      </c>
      <c r="O26" s="251">
        <f>N26/L26*100</f>
        <v>117.94776810520466</v>
      </c>
      <c r="P26" s="188">
        <f t="shared" si="8"/>
        <v>89.930800734359536</v>
      </c>
    </row>
    <row r="27" spans="1:16" s="48" customFormat="1" ht="47.25" customHeight="1" x14ac:dyDescent="0.2">
      <c r="A27" s="172" t="s">
        <v>152</v>
      </c>
      <c r="B27" s="172" t="s">
        <v>77</v>
      </c>
      <c r="C27" s="172" t="s">
        <v>93</v>
      </c>
      <c r="D27" s="172" t="s">
        <v>79</v>
      </c>
      <c r="E27" s="173" t="s">
        <v>251</v>
      </c>
      <c r="F27" s="63" t="s">
        <v>249</v>
      </c>
      <c r="G27" s="172" t="s">
        <v>233</v>
      </c>
      <c r="H27" s="172" t="s">
        <v>93</v>
      </c>
      <c r="I27" s="172" t="s">
        <v>97</v>
      </c>
      <c r="J27" s="172" t="s">
        <v>16</v>
      </c>
      <c r="K27" s="222" t="s">
        <v>351</v>
      </c>
      <c r="L27" s="295" t="s">
        <v>250</v>
      </c>
      <c r="M27" s="256">
        <v>1346.2</v>
      </c>
      <c r="N27" s="223">
        <v>1234.5999999999999</v>
      </c>
      <c r="O27" s="223">
        <f>M27*100/L27</f>
        <v>133.31352743117449</v>
      </c>
      <c r="P27" s="67">
        <f t="shared" si="8"/>
        <v>91.709998514336633</v>
      </c>
    </row>
    <row r="28" spans="1:16" ht="68.25" customHeight="1" x14ac:dyDescent="0.2">
      <c r="A28" s="17" t="s">
        <v>152</v>
      </c>
      <c r="B28" s="17" t="s">
        <v>77</v>
      </c>
      <c r="C28" s="17" t="s">
        <v>93</v>
      </c>
      <c r="D28" s="17" t="s">
        <v>77</v>
      </c>
      <c r="E28" s="12" t="s">
        <v>252</v>
      </c>
      <c r="F28" s="38" t="s">
        <v>144</v>
      </c>
      <c r="G28" s="17" t="s">
        <v>233</v>
      </c>
      <c r="H28" s="17" t="s">
        <v>153</v>
      </c>
      <c r="I28" s="17" t="s">
        <v>96</v>
      </c>
      <c r="J28" s="17" t="s">
        <v>17</v>
      </c>
      <c r="K28" s="175" t="s">
        <v>13</v>
      </c>
      <c r="L28" s="296" t="s">
        <v>253</v>
      </c>
      <c r="M28" s="25">
        <v>70</v>
      </c>
      <c r="N28" s="49">
        <v>39</v>
      </c>
      <c r="O28" s="223">
        <f>M28*100/L28</f>
        <v>100</v>
      </c>
      <c r="P28" s="67">
        <f t="shared" si="8"/>
        <v>55.714285714285715</v>
      </c>
    </row>
    <row r="29" spans="1:16" x14ac:dyDescent="0.2">
      <c r="A29" s="322" t="s">
        <v>152</v>
      </c>
      <c r="B29" s="322" t="s">
        <v>107</v>
      </c>
      <c r="C29" s="322"/>
      <c r="D29" s="322"/>
      <c r="E29" s="336" t="s">
        <v>191</v>
      </c>
      <c r="F29" s="40" t="s">
        <v>115</v>
      </c>
      <c r="G29" s="41"/>
      <c r="H29" s="41"/>
      <c r="I29" s="41"/>
      <c r="J29" s="41"/>
      <c r="K29" s="41"/>
      <c r="L29" s="115">
        <f t="shared" ref="L29:N30" si="12">L33+L38+L43</f>
        <v>2644.6</v>
      </c>
      <c r="M29" s="115">
        <f t="shared" si="12"/>
        <v>5448.1</v>
      </c>
      <c r="N29" s="115">
        <f t="shared" si="12"/>
        <v>5177.5</v>
      </c>
      <c r="O29" s="252">
        <f t="shared" ref="O29:O31" si="13">N29/L29*100</f>
        <v>195.77629887317553</v>
      </c>
      <c r="P29" s="116">
        <f t="shared" si="8"/>
        <v>95.033130816247862</v>
      </c>
    </row>
    <row r="30" spans="1:16" ht="24" customHeight="1" x14ac:dyDescent="0.2">
      <c r="A30" s="323"/>
      <c r="B30" s="323"/>
      <c r="C30" s="323"/>
      <c r="D30" s="323"/>
      <c r="E30" s="338"/>
      <c r="F30" s="228" t="s">
        <v>239</v>
      </c>
      <c r="G30" s="229" t="s">
        <v>233</v>
      </c>
      <c r="H30" s="229"/>
      <c r="I30" s="229"/>
      <c r="J30" s="229"/>
      <c r="K30" s="230"/>
      <c r="L30" s="233">
        <f t="shared" si="12"/>
        <v>1644.6</v>
      </c>
      <c r="M30" s="233">
        <f t="shared" si="12"/>
        <v>4804.2</v>
      </c>
      <c r="N30" s="233">
        <f t="shared" si="12"/>
        <v>4536.5</v>
      </c>
      <c r="O30" s="236">
        <f t="shared" si="13"/>
        <v>275.84215006688561</v>
      </c>
      <c r="P30" s="234">
        <f t="shared" si="8"/>
        <v>94.427792348361848</v>
      </c>
    </row>
    <row r="31" spans="1:16" ht="24.75" customHeight="1" x14ac:dyDescent="0.2">
      <c r="A31" s="323"/>
      <c r="B31" s="323"/>
      <c r="C31" s="323"/>
      <c r="D31" s="323"/>
      <c r="E31" s="338"/>
      <c r="F31" s="238" t="s">
        <v>140</v>
      </c>
      <c r="G31" s="239" t="s">
        <v>236</v>
      </c>
      <c r="H31" s="239"/>
      <c r="I31" s="239"/>
      <c r="J31" s="239"/>
      <c r="K31" s="237"/>
      <c r="L31" s="258">
        <f>L40</f>
        <v>1000</v>
      </c>
      <c r="M31" s="236">
        <f>M40</f>
        <v>626.1</v>
      </c>
      <c r="N31" s="236">
        <f>N40</f>
        <v>626.1</v>
      </c>
      <c r="O31" s="236">
        <f t="shared" si="13"/>
        <v>62.61</v>
      </c>
      <c r="P31" s="240">
        <f t="shared" ref="O31:P37" si="14">N31*100/M31</f>
        <v>100</v>
      </c>
    </row>
    <row r="32" spans="1:16" ht="30.75" customHeight="1" x14ac:dyDescent="0.2">
      <c r="A32" s="323"/>
      <c r="B32" s="323"/>
      <c r="C32" s="323"/>
      <c r="D32" s="323"/>
      <c r="E32" s="338"/>
      <c r="F32" s="241" t="s">
        <v>228</v>
      </c>
      <c r="G32" s="242">
        <v>281</v>
      </c>
      <c r="H32" s="243"/>
      <c r="I32" s="243"/>
      <c r="J32" s="243"/>
      <c r="K32" s="243"/>
      <c r="L32" s="299">
        <f>L45</f>
        <v>0</v>
      </c>
      <c r="M32" s="299">
        <f t="shared" ref="M32:N32" si="15">M45</f>
        <v>17.8</v>
      </c>
      <c r="N32" s="299">
        <f t="shared" si="15"/>
        <v>14.9</v>
      </c>
      <c r="O32" s="236" t="e">
        <f>N32/L32*100</f>
        <v>#DIV/0!</v>
      </c>
      <c r="P32" s="240">
        <f t="shared" si="14"/>
        <v>83.707865168539328</v>
      </c>
    </row>
    <row r="33" spans="1:16" ht="12.75" customHeight="1" x14ac:dyDescent="0.2">
      <c r="A33" s="196" t="s">
        <v>152</v>
      </c>
      <c r="B33" s="196" t="s">
        <v>107</v>
      </c>
      <c r="C33" s="196" t="s">
        <v>93</v>
      </c>
      <c r="D33" s="196"/>
      <c r="E33" s="324" t="s">
        <v>114</v>
      </c>
      <c r="F33" s="197" t="s">
        <v>115</v>
      </c>
      <c r="G33" s="191" t="s">
        <v>233</v>
      </c>
      <c r="H33" s="191"/>
      <c r="I33" s="191"/>
      <c r="J33" s="191"/>
      <c r="K33" s="191"/>
      <c r="L33" s="187">
        <f>L34</f>
        <v>604</v>
      </c>
      <c r="M33" s="187">
        <f>M34</f>
        <v>1154</v>
      </c>
      <c r="N33" s="187">
        <f>N34</f>
        <v>963.1</v>
      </c>
      <c r="O33" s="187">
        <f>N33/L33*100</f>
        <v>159.45364238410596</v>
      </c>
      <c r="P33" s="198">
        <f t="shared" si="14"/>
        <v>83.4575389948007</v>
      </c>
    </row>
    <row r="34" spans="1:16" ht="26.25" customHeight="1" x14ac:dyDescent="0.2">
      <c r="A34" s="199"/>
      <c r="B34" s="199"/>
      <c r="C34" s="199"/>
      <c r="D34" s="199"/>
      <c r="E34" s="346"/>
      <c r="F34" s="194" t="s">
        <v>113</v>
      </c>
      <c r="G34" s="191" t="s">
        <v>233</v>
      </c>
      <c r="H34" s="191"/>
      <c r="I34" s="191"/>
      <c r="J34" s="191"/>
      <c r="K34" s="192"/>
      <c r="L34" s="185">
        <f>L35+L36+L37</f>
        <v>604</v>
      </c>
      <c r="M34" s="185">
        <f>M35+M36+M37</f>
        <v>1154</v>
      </c>
      <c r="N34" s="185">
        <f>N35+N36+N37</f>
        <v>963.1</v>
      </c>
      <c r="O34" s="185">
        <f>N34/L34*100</f>
        <v>159.45364238410596</v>
      </c>
      <c r="P34" s="188">
        <f t="shared" si="14"/>
        <v>83.4575389948007</v>
      </c>
    </row>
    <row r="35" spans="1:16" ht="39" customHeight="1" x14ac:dyDescent="0.2">
      <c r="A35" s="172" t="s">
        <v>152</v>
      </c>
      <c r="B35" s="172" t="s">
        <v>107</v>
      </c>
      <c r="C35" s="172" t="s">
        <v>93</v>
      </c>
      <c r="D35" s="172" t="s">
        <v>79</v>
      </c>
      <c r="E35" s="173" t="s">
        <v>175</v>
      </c>
      <c r="F35" s="218" t="s">
        <v>144</v>
      </c>
      <c r="G35" s="172" t="s">
        <v>233</v>
      </c>
      <c r="H35" s="172" t="s">
        <v>153</v>
      </c>
      <c r="I35" s="172" t="s">
        <v>96</v>
      </c>
      <c r="J35" s="172" t="s">
        <v>5</v>
      </c>
      <c r="K35" s="57">
        <v>321</v>
      </c>
      <c r="L35" s="224">
        <v>309</v>
      </c>
      <c r="M35" s="25">
        <v>890</v>
      </c>
      <c r="N35" s="25">
        <v>699.1</v>
      </c>
      <c r="O35" s="67">
        <f t="shared" si="14"/>
        <v>288.02588996763757</v>
      </c>
      <c r="P35" s="67">
        <f t="shared" si="14"/>
        <v>78.550561797752806</v>
      </c>
    </row>
    <row r="36" spans="1:16" ht="50.25" customHeight="1" x14ac:dyDescent="0.2">
      <c r="A36" s="172" t="s">
        <v>152</v>
      </c>
      <c r="B36" s="172" t="s">
        <v>107</v>
      </c>
      <c r="C36" s="172" t="s">
        <v>94</v>
      </c>
      <c r="D36" s="172" t="s">
        <v>77</v>
      </c>
      <c r="E36" s="63" t="s">
        <v>112</v>
      </c>
      <c r="F36" s="16" t="s">
        <v>254</v>
      </c>
      <c r="G36" s="172" t="s">
        <v>233</v>
      </c>
      <c r="H36" s="172" t="s">
        <v>153</v>
      </c>
      <c r="I36" s="172" t="s">
        <v>96</v>
      </c>
      <c r="J36" s="172" t="s">
        <v>5</v>
      </c>
      <c r="K36" s="57">
        <v>321</v>
      </c>
      <c r="L36" s="224">
        <v>200</v>
      </c>
      <c r="M36" s="25">
        <v>210</v>
      </c>
      <c r="N36" s="25">
        <v>210</v>
      </c>
      <c r="O36" s="67">
        <f t="shared" si="14"/>
        <v>105</v>
      </c>
      <c r="P36" s="67">
        <f t="shared" si="14"/>
        <v>100</v>
      </c>
    </row>
    <row r="37" spans="1:16" s="19" customFormat="1" ht="62.25" customHeight="1" x14ac:dyDescent="0.2">
      <c r="A37" s="172" t="s">
        <v>152</v>
      </c>
      <c r="B37" s="172" t="s">
        <v>107</v>
      </c>
      <c r="C37" s="172" t="s">
        <v>93</v>
      </c>
      <c r="D37" s="172" t="s">
        <v>107</v>
      </c>
      <c r="E37" s="173" t="s">
        <v>118</v>
      </c>
      <c r="F37" s="173" t="s">
        <v>144</v>
      </c>
      <c r="G37" s="172" t="s">
        <v>233</v>
      </c>
      <c r="H37" s="172" t="s">
        <v>153</v>
      </c>
      <c r="I37" s="172" t="s">
        <v>96</v>
      </c>
      <c r="J37" s="172" t="s">
        <v>5</v>
      </c>
      <c r="K37" s="57">
        <v>321</v>
      </c>
      <c r="L37" s="224">
        <v>95</v>
      </c>
      <c r="M37" s="25">
        <v>54</v>
      </c>
      <c r="N37" s="25">
        <v>54</v>
      </c>
      <c r="O37" s="67">
        <f t="shared" si="14"/>
        <v>56.842105263157897</v>
      </c>
      <c r="P37" s="67">
        <f t="shared" si="14"/>
        <v>100</v>
      </c>
    </row>
    <row r="38" spans="1:16" s="19" customFormat="1" ht="15" customHeight="1" x14ac:dyDescent="0.2">
      <c r="A38" s="320" t="s">
        <v>152</v>
      </c>
      <c r="B38" s="320" t="s">
        <v>107</v>
      </c>
      <c r="C38" s="320" t="s">
        <v>94</v>
      </c>
      <c r="D38" s="320"/>
      <c r="E38" s="324" t="s">
        <v>64</v>
      </c>
      <c r="F38" s="184" t="s">
        <v>115</v>
      </c>
      <c r="G38" s="185"/>
      <c r="H38" s="185"/>
      <c r="I38" s="185"/>
      <c r="J38" s="185"/>
      <c r="K38" s="185"/>
      <c r="L38" s="187">
        <f>L39+L40</f>
        <v>1050</v>
      </c>
      <c r="M38" s="187">
        <f>M39+M40</f>
        <v>676.1</v>
      </c>
      <c r="N38" s="187">
        <f>N39+N40</f>
        <v>676</v>
      </c>
      <c r="O38" s="187">
        <f>N38/L38*100</f>
        <v>64.38095238095238</v>
      </c>
      <c r="P38" s="187">
        <f>SUM(N38*100/M38)</f>
        <v>99.985209288566779</v>
      </c>
    </row>
    <row r="39" spans="1:16" s="48" customFormat="1" ht="24.75" customHeight="1" x14ac:dyDescent="0.2">
      <c r="A39" s="321"/>
      <c r="B39" s="321"/>
      <c r="C39" s="321"/>
      <c r="D39" s="321"/>
      <c r="E39" s="325"/>
      <c r="F39" s="194" t="s">
        <v>239</v>
      </c>
      <c r="G39" s="191" t="s">
        <v>233</v>
      </c>
      <c r="H39" s="191"/>
      <c r="I39" s="191"/>
      <c r="J39" s="191"/>
      <c r="K39" s="192"/>
      <c r="L39" s="192">
        <f>L41</f>
        <v>50</v>
      </c>
      <c r="M39" s="192">
        <f t="shared" ref="M39:N39" si="16">M41</f>
        <v>50</v>
      </c>
      <c r="N39" s="192">
        <f t="shared" si="16"/>
        <v>49.9</v>
      </c>
      <c r="O39" s="185">
        <f>N39/L39*100</f>
        <v>99.8</v>
      </c>
      <c r="P39" s="188">
        <f t="shared" ref="P39:P44" si="17">N39*100/M39</f>
        <v>99.8</v>
      </c>
    </row>
    <row r="40" spans="1:16" s="48" customFormat="1" ht="18.75" customHeight="1" x14ac:dyDescent="0.2">
      <c r="A40" s="321"/>
      <c r="B40" s="321"/>
      <c r="C40" s="321"/>
      <c r="D40" s="321"/>
      <c r="E40" s="325"/>
      <c r="F40" s="195" t="s">
        <v>140</v>
      </c>
      <c r="G40" s="191" t="s">
        <v>236</v>
      </c>
      <c r="H40" s="191"/>
      <c r="I40" s="191"/>
      <c r="J40" s="191"/>
      <c r="K40" s="192"/>
      <c r="L40" s="192">
        <f>L42</f>
        <v>1000</v>
      </c>
      <c r="M40" s="192">
        <f t="shared" ref="M40:N40" si="18">M42</f>
        <v>626.1</v>
      </c>
      <c r="N40" s="192">
        <f t="shared" si="18"/>
        <v>626.1</v>
      </c>
      <c r="O40" s="185">
        <f>N40/L40*100</f>
        <v>62.61</v>
      </c>
      <c r="P40" s="188">
        <f t="shared" si="17"/>
        <v>100</v>
      </c>
    </row>
    <row r="41" spans="1:16" s="48" customFormat="1" ht="105" customHeight="1" x14ac:dyDescent="0.2">
      <c r="A41" s="17" t="s">
        <v>152</v>
      </c>
      <c r="B41" s="17" t="s">
        <v>107</v>
      </c>
      <c r="C41" s="17" t="s">
        <v>94</v>
      </c>
      <c r="D41" s="17" t="s">
        <v>79</v>
      </c>
      <c r="E41" s="12" t="s">
        <v>317</v>
      </c>
      <c r="F41" s="12" t="s">
        <v>255</v>
      </c>
      <c r="G41" s="17" t="s">
        <v>233</v>
      </c>
      <c r="H41" s="176" t="s">
        <v>153</v>
      </c>
      <c r="I41" s="176" t="s">
        <v>96</v>
      </c>
      <c r="J41" s="176" t="s">
        <v>6</v>
      </c>
      <c r="K41" s="57">
        <v>244</v>
      </c>
      <c r="L41" s="225">
        <v>50</v>
      </c>
      <c r="M41" s="25">
        <v>50</v>
      </c>
      <c r="N41" s="49">
        <v>49.9</v>
      </c>
      <c r="O41" s="120">
        <f>M41*100/L41</f>
        <v>100</v>
      </c>
      <c r="P41" s="120">
        <f t="shared" si="17"/>
        <v>99.8</v>
      </c>
    </row>
    <row r="42" spans="1:16" ht="75" customHeight="1" x14ac:dyDescent="0.2">
      <c r="A42" s="17" t="s">
        <v>152</v>
      </c>
      <c r="B42" s="17" t="s">
        <v>107</v>
      </c>
      <c r="C42" s="17" t="s">
        <v>94</v>
      </c>
      <c r="D42" s="176" t="s">
        <v>77</v>
      </c>
      <c r="E42" s="219" t="s">
        <v>322</v>
      </c>
      <c r="F42" s="219" t="s">
        <v>140</v>
      </c>
      <c r="G42" s="176" t="s">
        <v>236</v>
      </c>
      <c r="H42" s="176" t="s">
        <v>14</v>
      </c>
      <c r="I42" s="176" t="s">
        <v>15</v>
      </c>
      <c r="J42" s="176" t="s">
        <v>6</v>
      </c>
      <c r="K42" s="57">
        <v>612</v>
      </c>
      <c r="L42" s="226">
        <v>1000</v>
      </c>
      <c r="M42" s="25">
        <v>626.1</v>
      </c>
      <c r="N42" s="62">
        <v>626.1</v>
      </c>
      <c r="O42" s="120">
        <f>M42*100/L42</f>
        <v>62.61</v>
      </c>
      <c r="P42" s="120">
        <f t="shared" si="17"/>
        <v>100</v>
      </c>
    </row>
    <row r="43" spans="1:16" ht="22.5" customHeight="1" x14ac:dyDescent="0.2">
      <c r="A43" s="181" t="s">
        <v>152</v>
      </c>
      <c r="B43" s="182" t="s">
        <v>107</v>
      </c>
      <c r="C43" s="182" t="s">
        <v>96</v>
      </c>
      <c r="D43" s="182"/>
      <c r="E43" s="183" t="s">
        <v>8</v>
      </c>
      <c r="F43" s="217" t="s">
        <v>115</v>
      </c>
      <c r="G43" s="185"/>
      <c r="H43" s="185"/>
      <c r="I43" s="185"/>
      <c r="J43" s="185"/>
      <c r="K43" s="186"/>
      <c r="L43" s="187">
        <f>L44+L45</f>
        <v>990.6</v>
      </c>
      <c r="M43" s="187">
        <f>M44+M45</f>
        <v>3618</v>
      </c>
      <c r="N43" s="187">
        <f>N44+N45</f>
        <v>3538.4</v>
      </c>
      <c r="O43" s="187">
        <f>N43/L43*100</f>
        <v>357.19765798505961</v>
      </c>
      <c r="P43" s="198">
        <f t="shared" si="17"/>
        <v>97.799889441680492</v>
      </c>
    </row>
    <row r="44" spans="1:16" ht="22.5" x14ac:dyDescent="0.2">
      <c r="A44" s="343"/>
      <c r="B44" s="321"/>
      <c r="C44" s="321"/>
      <c r="D44" s="321"/>
      <c r="E44" s="189"/>
      <c r="F44" s="190" t="s">
        <v>239</v>
      </c>
      <c r="G44" s="191" t="s">
        <v>233</v>
      </c>
      <c r="H44" s="191"/>
      <c r="I44" s="191"/>
      <c r="J44" s="191"/>
      <c r="K44" s="192"/>
      <c r="L44" s="251">
        <v>990.6</v>
      </c>
      <c r="M44" s="185">
        <f>SUM(M46:M49)</f>
        <v>3600.2</v>
      </c>
      <c r="N44" s="185">
        <f>SUM(N46:N49)</f>
        <v>3523.5</v>
      </c>
      <c r="O44" s="185">
        <f>N44/L44*100</f>
        <v>355.69351907934583</v>
      </c>
      <c r="P44" s="188">
        <f t="shared" si="17"/>
        <v>97.869562802066554</v>
      </c>
    </row>
    <row r="45" spans="1:16" ht="22.5" x14ac:dyDescent="0.2">
      <c r="A45" s="344"/>
      <c r="B45" s="345"/>
      <c r="C45" s="345"/>
      <c r="D45" s="345"/>
      <c r="E45" s="193"/>
      <c r="F45" s="190" t="s">
        <v>228</v>
      </c>
      <c r="G45" s="191" t="s">
        <v>234</v>
      </c>
      <c r="H45" s="191"/>
      <c r="I45" s="191"/>
      <c r="J45" s="191"/>
      <c r="K45" s="192"/>
      <c r="L45" s="250">
        <f>L50</f>
        <v>0</v>
      </c>
      <c r="M45" s="250">
        <f t="shared" ref="M45:P45" si="19">M50</f>
        <v>17.8</v>
      </c>
      <c r="N45" s="250">
        <f t="shared" si="19"/>
        <v>14.9</v>
      </c>
      <c r="O45" s="185" t="e">
        <f>N45/L45*100</f>
        <v>#DIV/0!</v>
      </c>
      <c r="P45" s="250">
        <f t="shared" si="19"/>
        <v>83.707865168539328</v>
      </c>
    </row>
    <row r="46" spans="1:16" ht="157.5" x14ac:dyDescent="0.2">
      <c r="A46" s="64" t="s">
        <v>152</v>
      </c>
      <c r="B46" s="64" t="s">
        <v>107</v>
      </c>
      <c r="C46" s="64" t="s">
        <v>96</v>
      </c>
      <c r="D46" s="170" t="s">
        <v>79</v>
      </c>
      <c r="E46" s="132" t="s">
        <v>257</v>
      </c>
      <c r="F46" s="173" t="s">
        <v>144</v>
      </c>
      <c r="G46" s="172" t="s">
        <v>233</v>
      </c>
      <c r="H46" s="172" t="s">
        <v>153</v>
      </c>
      <c r="I46" s="172" t="s">
        <v>97</v>
      </c>
      <c r="J46" s="172" t="s">
        <v>10</v>
      </c>
      <c r="K46" s="174" t="s">
        <v>13</v>
      </c>
      <c r="L46" s="293" t="s">
        <v>259</v>
      </c>
      <c r="M46" s="25">
        <v>252.4</v>
      </c>
      <c r="N46" s="25">
        <v>249.4</v>
      </c>
      <c r="O46" s="120">
        <f t="shared" ref="O46:P50" si="20">M46*100/L46</f>
        <v>204.70397404703974</v>
      </c>
      <c r="P46" s="120">
        <f t="shared" si="20"/>
        <v>98.811410459587947</v>
      </c>
    </row>
    <row r="47" spans="1:16" ht="135" customHeight="1" x14ac:dyDescent="0.2">
      <c r="A47" s="90" t="s">
        <v>152</v>
      </c>
      <c r="B47" s="90" t="s">
        <v>107</v>
      </c>
      <c r="C47" s="90" t="s">
        <v>96</v>
      </c>
      <c r="D47" s="176" t="s">
        <v>77</v>
      </c>
      <c r="E47" s="63" t="s">
        <v>258</v>
      </c>
      <c r="F47" s="216" t="s">
        <v>144</v>
      </c>
      <c r="G47" s="176" t="s">
        <v>233</v>
      </c>
      <c r="H47" s="176" t="s">
        <v>93</v>
      </c>
      <c r="I47" s="176" t="s">
        <v>97</v>
      </c>
      <c r="J47" s="176" t="s">
        <v>229</v>
      </c>
      <c r="K47" s="177" t="s">
        <v>224</v>
      </c>
      <c r="L47" s="293" t="s">
        <v>260</v>
      </c>
      <c r="M47" s="25">
        <v>666.4</v>
      </c>
      <c r="N47" s="25">
        <v>592.70000000000005</v>
      </c>
      <c r="O47" s="120">
        <f t="shared" si="20"/>
        <v>133.33333333333334</v>
      </c>
      <c r="P47" s="120">
        <f t="shared" si="20"/>
        <v>88.940576230492212</v>
      </c>
    </row>
    <row r="48" spans="1:16" ht="45" x14ac:dyDescent="0.2">
      <c r="A48" s="64" t="s">
        <v>152</v>
      </c>
      <c r="B48" s="64" t="s">
        <v>107</v>
      </c>
      <c r="C48" s="64" t="s">
        <v>96</v>
      </c>
      <c r="D48" s="170" t="s">
        <v>107</v>
      </c>
      <c r="E48" s="132" t="s">
        <v>138</v>
      </c>
      <c r="F48" s="173" t="s">
        <v>144</v>
      </c>
      <c r="G48" s="172" t="s">
        <v>233</v>
      </c>
      <c r="H48" s="172" t="s">
        <v>153</v>
      </c>
      <c r="I48" s="172" t="s">
        <v>96</v>
      </c>
      <c r="J48" s="172" t="s">
        <v>223</v>
      </c>
      <c r="K48" s="222" t="s">
        <v>9</v>
      </c>
      <c r="L48" s="293" t="s">
        <v>261</v>
      </c>
      <c r="M48" s="25">
        <v>300</v>
      </c>
      <c r="N48" s="25">
        <v>300</v>
      </c>
      <c r="O48" s="120">
        <f t="shared" si="20"/>
        <v>87.285423334303175</v>
      </c>
      <c r="P48" s="120">
        <f t="shared" si="20"/>
        <v>100</v>
      </c>
    </row>
    <row r="49" spans="1:16" ht="123.75" x14ac:dyDescent="0.2">
      <c r="A49" s="170" t="s">
        <v>152</v>
      </c>
      <c r="B49" s="170" t="s">
        <v>107</v>
      </c>
      <c r="C49" s="170" t="s">
        <v>96</v>
      </c>
      <c r="D49" s="170" t="s">
        <v>108</v>
      </c>
      <c r="E49" s="51" t="s">
        <v>193</v>
      </c>
      <c r="F49" s="55" t="s">
        <v>144</v>
      </c>
      <c r="G49" s="172" t="s">
        <v>233</v>
      </c>
      <c r="H49" s="172" t="s">
        <v>153</v>
      </c>
      <c r="I49" s="172" t="s">
        <v>96</v>
      </c>
      <c r="J49" s="172" t="s">
        <v>222</v>
      </c>
      <c r="K49" s="174" t="s">
        <v>9</v>
      </c>
      <c r="L49" s="293" t="s">
        <v>262</v>
      </c>
      <c r="M49" s="58">
        <v>2381.4</v>
      </c>
      <c r="N49" s="25">
        <v>2381.4</v>
      </c>
      <c r="O49" s="120">
        <f t="shared" si="20"/>
        <v>10005.882352941177</v>
      </c>
      <c r="P49" s="120">
        <f t="shared" si="20"/>
        <v>100</v>
      </c>
    </row>
    <row r="50" spans="1:16" ht="90" x14ac:dyDescent="0.2">
      <c r="A50" s="215" t="s">
        <v>152</v>
      </c>
      <c r="B50" s="215" t="s">
        <v>107</v>
      </c>
      <c r="C50" s="215" t="s">
        <v>96</v>
      </c>
      <c r="D50" s="249">
        <v>5</v>
      </c>
      <c r="E50" s="63" t="s">
        <v>227</v>
      </c>
      <c r="F50" s="63" t="s">
        <v>228</v>
      </c>
      <c r="G50" s="249">
        <v>281</v>
      </c>
      <c r="H50" s="249">
        <v>10</v>
      </c>
      <c r="I50" s="176" t="s">
        <v>96</v>
      </c>
      <c r="J50" s="291" t="s">
        <v>263</v>
      </c>
      <c r="K50" s="249">
        <v>244</v>
      </c>
      <c r="L50" s="266">
        <v>0</v>
      </c>
      <c r="M50" s="294">
        <v>17.8</v>
      </c>
      <c r="N50" s="70">
        <v>14.9</v>
      </c>
      <c r="O50" s="120" t="e">
        <f>M50*100/L50</f>
        <v>#DIV/0!</v>
      </c>
      <c r="P50" s="267">
        <f t="shared" si="20"/>
        <v>83.707865168539328</v>
      </c>
    </row>
    <row r="51" spans="1:16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</row>
  </sheetData>
  <mergeCells count="52">
    <mergeCell ref="C25:C26"/>
    <mergeCell ref="C29:C32"/>
    <mergeCell ref="E38:E40"/>
    <mergeCell ref="C38:C40"/>
    <mergeCell ref="A44:A45"/>
    <mergeCell ref="B44:B45"/>
    <mergeCell ref="C44:C45"/>
    <mergeCell ref="D44:D45"/>
    <mergeCell ref="D38:D40"/>
    <mergeCell ref="E33:E34"/>
    <mergeCell ref="E25:E26"/>
    <mergeCell ref="B29:B32"/>
    <mergeCell ref="A38:A40"/>
    <mergeCell ref="A25:A26"/>
    <mergeCell ref="A29:A32"/>
    <mergeCell ref="B38:B40"/>
    <mergeCell ref="E20:E21"/>
    <mergeCell ref="E29:E32"/>
    <mergeCell ref="D25:D26"/>
    <mergeCell ref="D23:D24"/>
    <mergeCell ref="D29:D32"/>
    <mergeCell ref="E23:E24"/>
    <mergeCell ref="A6:A10"/>
    <mergeCell ref="A11:A14"/>
    <mergeCell ref="B25:B26"/>
    <mergeCell ref="B23:B24"/>
    <mergeCell ref="B20:B21"/>
    <mergeCell ref="A23:A24"/>
    <mergeCell ref="B11:B14"/>
    <mergeCell ref="A20:A21"/>
    <mergeCell ref="E15:E17"/>
    <mergeCell ref="A1:P2"/>
    <mergeCell ref="F4:F5"/>
    <mergeCell ref="E4:E5"/>
    <mergeCell ref="G4:K4"/>
    <mergeCell ref="A4:D4"/>
    <mergeCell ref="L4:N4"/>
    <mergeCell ref="O4:P4"/>
    <mergeCell ref="B6:B10"/>
    <mergeCell ref="A15:A17"/>
    <mergeCell ref="E6:E10"/>
    <mergeCell ref="D6:D10"/>
    <mergeCell ref="E11:E14"/>
    <mergeCell ref="C11:C14"/>
    <mergeCell ref="C6:C10"/>
    <mergeCell ref="D11:D14"/>
    <mergeCell ref="C20:C21"/>
    <mergeCell ref="C23:C24"/>
    <mergeCell ref="D15:D17"/>
    <mergeCell ref="C15:C17"/>
    <mergeCell ref="B15:B17"/>
    <mergeCell ref="D20:D21"/>
  </mergeCells>
  <phoneticPr fontId="18" type="noConversion"/>
  <pageMargins left="0.31496062992125984" right="0.23622047244094491" top="1.3779527559055118" bottom="0.39370078740157483" header="0.70866141732283472" footer="0.31496062992125984"/>
  <pageSetup paperSize="9" scale="97" fitToHeight="0" orientation="landscape" r:id="rId1"/>
  <headerFooter>
    <oddHeader>&amp;C&amp;P</oddHeader>
  </headerFooter>
  <rowBreaks count="4" manualBreakCount="4">
    <brk id="10" max="13" man="1"/>
    <brk id="27" max="13" man="1"/>
    <brk id="35" max="13" man="1"/>
    <brk id="42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view="pageBreakPreview" zoomScaleSheetLayoutView="100" workbookViewId="0">
      <selection activeCell="J13" sqref="J13"/>
    </sheetView>
  </sheetViews>
  <sheetFormatPr defaultRowHeight="15" x14ac:dyDescent="0.25"/>
  <cols>
    <col min="1" max="1" width="4.7109375" customWidth="1"/>
    <col min="2" max="2" width="4.5703125" customWidth="1"/>
    <col min="3" max="3" width="27.7109375" customWidth="1"/>
    <col min="4" max="4" width="49.5703125" customWidth="1"/>
    <col min="5" max="5" width="13.28515625" customWidth="1"/>
    <col min="6" max="6" width="11.140625" customWidth="1"/>
    <col min="7" max="7" width="14.140625" customWidth="1"/>
  </cols>
  <sheetData>
    <row r="1" spans="1:7" ht="28.15" customHeight="1" x14ac:dyDescent="0.25">
      <c r="A1" s="355" t="s">
        <v>265</v>
      </c>
      <c r="B1" s="355"/>
      <c r="C1" s="355"/>
      <c r="D1" s="355"/>
      <c r="E1" s="355"/>
      <c r="F1" s="355"/>
      <c r="G1" s="355"/>
    </row>
    <row r="2" spans="1:7" ht="15" customHeight="1" x14ac:dyDescent="0.25">
      <c r="A2" s="1"/>
      <c r="B2" s="1"/>
      <c r="C2" s="1"/>
      <c r="D2" s="1"/>
      <c r="E2" s="1"/>
      <c r="F2" s="1"/>
    </row>
    <row r="3" spans="1:7" ht="20.25" customHeight="1" x14ac:dyDescent="0.25">
      <c r="A3" s="360" t="s">
        <v>89</v>
      </c>
      <c r="B3" s="361"/>
      <c r="C3" s="353" t="s">
        <v>102</v>
      </c>
      <c r="D3" s="353" t="s">
        <v>86</v>
      </c>
      <c r="E3" s="353" t="s">
        <v>88</v>
      </c>
      <c r="F3" s="353"/>
      <c r="G3" s="357" t="s">
        <v>163</v>
      </c>
    </row>
    <row r="4" spans="1:7" ht="33.75" customHeight="1" x14ac:dyDescent="0.25">
      <c r="A4" s="360"/>
      <c r="B4" s="361"/>
      <c r="C4" s="354" t="s">
        <v>78</v>
      </c>
      <c r="D4" s="354"/>
      <c r="E4" s="352" t="s">
        <v>264</v>
      </c>
      <c r="F4" s="350" t="s">
        <v>60</v>
      </c>
      <c r="G4" s="358"/>
    </row>
    <row r="5" spans="1:7" ht="47.25" customHeight="1" x14ac:dyDescent="0.25">
      <c r="A5" s="42" t="s">
        <v>100</v>
      </c>
      <c r="B5" s="42" t="s">
        <v>90</v>
      </c>
      <c r="C5" s="354"/>
      <c r="D5" s="354"/>
      <c r="E5" s="352"/>
      <c r="F5" s="356"/>
      <c r="G5" s="359"/>
    </row>
    <row r="6" spans="1:7" ht="14.1" customHeight="1" x14ac:dyDescent="0.25">
      <c r="A6" s="362" t="s">
        <v>152</v>
      </c>
      <c r="B6" s="349"/>
      <c r="C6" s="351" t="s">
        <v>266</v>
      </c>
      <c r="D6" s="268" t="s">
        <v>98</v>
      </c>
      <c r="E6" s="34">
        <f>E7</f>
        <v>20557.5</v>
      </c>
      <c r="F6" s="34">
        <f>F7</f>
        <v>20144.300000000003</v>
      </c>
      <c r="G6" s="66">
        <f>F6*100/E6</f>
        <v>97.990027970327148</v>
      </c>
    </row>
    <row r="7" spans="1:7" ht="20.25" customHeight="1" x14ac:dyDescent="0.25">
      <c r="A7" s="363"/>
      <c r="B7" s="349"/>
      <c r="C7" s="351"/>
      <c r="D7" s="212" t="s">
        <v>267</v>
      </c>
      <c r="E7" s="25">
        <f>SUM(E16,E26,E36)</f>
        <v>20557.5</v>
      </c>
      <c r="F7" s="25">
        <f>SUM(F16,F26,F36)</f>
        <v>20144.300000000003</v>
      </c>
      <c r="G7" s="60">
        <f>F7*100/E7</f>
        <v>97.990027970327148</v>
      </c>
    </row>
    <row r="8" spans="1:7" ht="14.1" customHeight="1" x14ac:dyDescent="0.25">
      <c r="A8" s="363"/>
      <c r="B8" s="349"/>
      <c r="C8" s="351"/>
      <c r="D8" s="212" t="s">
        <v>105</v>
      </c>
      <c r="E8" s="25"/>
      <c r="F8" s="25"/>
      <c r="G8" s="60"/>
    </row>
    <row r="9" spans="1:7" ht="15" customHeight="1" x14ac:dyDescent="0.25">
      <c r="A9" s="363"/>
      <c r="B9" s="349"/>
      <c r="C9" s="351"/>
      <c r="D9" s="212" t="s">
        <v>268</v>
      </c>
      <c r="E9" s="25">
        <f>SUM(E19,D29,D39)</f>
        <v>128.69999999999999</v>
      </c>
      <c r="F9" s="25">
        <f>SUM(F19,E29,E39)</f>
        <v>2370.4</v>
      </c>
      <c r="G9" s="60">
        <f>F9*100/E9</f>
        <v>1841.802641802642</v>
      </c>
    </row>
    <row r="10" spans="1:7" ht="14.25" customHeight="1" x14ac:dyDescent="0.25">
      <c r="A10" s="363"/>
      <c r="B10" s="349"/>
      <c r="C10" s="351"/>
      <c r="D10" s="212" t="s">
        <v>106</v>
      </c>
      <c r="E10" s="25">
        <f t="shared" ref="E10:E11" si="0">SUM(E20,D30,D40)</f>
        <v>0</v>
      </c>
      <c r="F10" s="25">
        <f>SUM(F20,E30,E40)</f>
        <v>2357.6</v>
      </c>
      <c r="G10" s="60"/>
    </row>
    <row r="11" spans="1:7" ht="15" customHeight="1" x14ac:dyDescent="0.25">
      <c r="A11" s="363"/>
      <c r="B11" s="349"/>
      <c r="C11" s="351"/>
      <c r="D11" s="212" t="s">
        <v>104</v>
      </c>
      <c r="E11" s="25">
        <f t="shared" si="0"/>
        <v>13564.5</v>
      </c>
      <c r="F11" s="25">
        <f>SUM(F21,E31,E41)</f>
        <v>15829.5</v>
      </c>
      <c r="G11" s="60">
        <f>F11*100/E11</f>
        <v>116.6979984518412</v>
      </c>
    </row>
    <row r="12" spans="1:7" ht="25.5" customHeight="1" x14ac:dyDescent="0.25">
      <c r="A12" s="363"/>
      <c r="B12" s="349"/>
      <c r="C12" s="351"/>
      <c r="D12" s="212" t="s">
        <v>269</v>
      </c>
      <c r="E12" s="25">
        <f>SUM(E22,E32,E42)</f>
        <v>0</v>
      </c>
      <c r="F12" s="25">
        <f>SUM(F22,F32,F42)</f>
        <v>0</v>
      </c>
      <c r="G12" s="60"/>
    </row>
    <row r="13" spans="1:7" ht="21" customHeight="1" x14ac:dyDescent="0.25">
      <c r="A13" s="363"/>
      <c r="B13" s="349"/>
      <c r="C13" s="351"/>
      <c r="D13" s="212" t="s">
        <v>270</v>
      </c>
      <c r="E13" s="25">
        <f>SUM(E23,E33,E43)</f>
        <v>0</v>
      </c>
      <c r="F13" s="25">
        <f>SUM(F23,F33,F43)</f>
        <v>0</v>
      </c>
      <c r="G13" s="60"/>
    </row>
    <row r="14" spans="1:7" ht="19.5" customHeight="1" x14ac:dyDescent="0.25">
      <c r="A14" s="363"/>
      <c r="B14" s="349"/>
      <c r="C14" s="351"/>
      <c r="D14" s="212" t="s">
        <v>271</v>
      </c>
      <c r="E14" s="25">
        <f>SUM(E24,E35,E44)</f>
        <v>0</v>
      </c>
      <c r="F14" s="25">
        <f>SUM(F24,F35,F44)</f>
        <v>0</v>
      </c>
      <c r="G14" s="60"/>
    </row>
    <row r="15" spans="1:7" ht="14.1" customHeight="1" x14ac:dyDescent="0.25">
      <c r="A15" s="364"/>
      <c r="B15" s="350"/>
      <c r="C15" s="351"/>
      <c r="D15" s="212" t="s">
        <v>87</v>
      </c>
      <c r="E15" s="25">
        <v>0</v>
      </c>
      <c r="F15" s="25">
        <v>0</v>
      </c>
      <c r="G15" s="60"/>
    </row>
    <row r="16" spans="1:7" ht="14.1" customHeight="1" x14ac:dyDescent="0.25">
      <c r="A16" s="349" t="s">
        <v>152</v>
      </c>
      <c r="B16" s="349" t="s">
        <v>79</v>
      </c>
      <c r="C16" s="351" t="s">
        <v>194</v>
      </c>
      <c r="D16" s="268" t="s">
        <v>98</v>
      </c>
      <c r="E16" s="34">
        <f>SUM(E19:E25)</f>
        <v>13693.2</v>
      </c>
      <c r="F16" s="34">
        <f>SUM(F19:F25)</f>
        <v>13693.2</v>
      </c>
      <c r="G16" s="66">
        <f>F16*100/E16</f>
        <v>100</v>
      </c>
    </row>
    <row r="17" spans="1:10" ht="13.5" customHeight="1" x14ac:dyDescent="0.25">
      <c r="A17" s="349"/>
      <c r="B17" s="349"/>
      <c r="C17" s="351"/>
      <c r="D17" s="212" t="s">
        <v>267</v>
      </c>
      <c r="E17" s="34">
        <f>SUM(E19:E25)</f>
        <v>13693.2</v>
      </c>
      <c r="F17" s="34">
        <f>SUM(F19:F25)</f>
        <v>13693.2</v>
      </c>
      <c r="G17" s="60">
        <f>F17*100/E17</f>
        <v>100</v>
      </c>
    </row>
    <row r="18" spans="1:10" ht="14.1" customHeight="1" x14ac:dyDescent="0.25">
      <c r="A18" s="349"/>
      <c r="B18" s="349"/>
      <c r="C18" s="351"/>
      <c r="D18" s="212" t="s">
        <v>105</v>
      </c>
      <c r="E18" s="25"/>
      <c r="F18" s="25"/>
      <c r="G18" s="60"/>
    </row>
    <row r="19" spans="1:10" ht="14.25" customHeight="1" x14ac:dyDescent="0.25">
      <c r="A19" s="349"/>
      <c r="B19" s="349"/>
      <c r="C19" s="351"/>
      <c r="D19" s="212" t="s">
        <v>268</v>
      </c>
      <c r="E19" s="26">
        <v>128.69999999999999</v>
      </c>
      <c r="F19" s="26">
        <v>128.69999999999999</v>
      </c>
      <c r="G19" s="60">
        <f>F19*100/E19</f>
        <v>100</v>
      </c>
    </row>
    <row r="20" spans="1:10" ht="15" customHeight="1" x14ac:dyDescent="0.25">
      <c r="A20" s="349"/>
      <c r="B20" s="349"/>
      <c r="C20" s="351"/>
      <c r="D20" s="212" t="s">
        <v>106</v>
      </c>
      <c r="E20" s="26"/>
      <c r="F20" s="26"/>
      <c r="G20" s="60"/>
    </row>
    <row r="21" spans="1:10" ht="14.25" customHeight="1" x14ac:dyDescent="0.25">
      <c r="A21" s="349"/>
      <c r="B21" s="349"/>
      <c r="C21" s="351"/>
      <c r="D21" s="212" t="s">
        <v>104</v>
      </c>
      <c r="E21" s="25">
        <v>13564.5</v>
      </c>
      <c r="F21" s="25">
        <v>13564.5</v>
      </c>
      <c r="G21" s="60">
        <f>F21*100/E21</f>
        <v>100</v>
      </c>
    </row>
    <row r="22" spans="1:10" ht="24.75" customHeight="1" x14ac:dyDescent="0.25">
      <c r="A22" s="349"/>
      <c r="B22" s="349"/>
      <c r="C22" s="351"/>
      <c r="D22" s="212" t="s">
        <v>269</v>
      </c>
      <c r="E22" s="25"/>
      <c r="F22" s="25"/>
      <c r="G22" s="60"/>
    </row>
    <row r="23" spans="1:10" ht="21.75" customHeight="1" x14ac:dyDescent="0.25">
      <c r="A23" s="349"/>
      <c r="B23" s="349"/>
      <c r="C23" s="351"/>
      <c r="D23" s="212" t="s">
        <v>270</v>
      </c>
      <c r="E23" s="25"/>
      <c r="F23" s="25"/>
      <c r="G23" s="60"/>
    </row>
    <row r="24" spans="1:10" ht="20.25" customHeight="1" x14ac:dyDescent="0.25">
      <c r="A24" s="349"/>
      <c r="B24" s="349"/>
      <c r="C24" s="351"/>
      <c r="D24" s="212" t="s">
        <v>271</v>
      </c>
      <c r="E24" s="25"/>
      <c r="F24" s="25"/>
      <c r="G24" s="60"/>
    </row>
    <row r="25" spans="1:10" ht="14.1" customHeight="1" x14ac:dyDescent="0.25">
      <c r="A25" s="350"/>
      <c r="B25" s="350"/>
      <c r="C25" s="351"/>
      <c r="D25" s="212" t="s">
        <v>87</v>
      </c>
      <c r="E25" s="25"/>
      <c r="F25" s="25"/>
      <c r="G25" s="60"/>
    </row>
    <row r="26" spans="1:10" ht="14.1" customHeight="1" x14ac:dyDescent="0.25">
      <c r="A26" s="349" t="s">
        <v>152</v>
      </c>
      <c r="B26" s="349" t="s">
        <v>77</v>
      </c>
      <c r="C26" s="351" t="s">
        <v>195</v>
      </c>
      <c r="D26" s="53" t="s">
        <v>115</v>
      </c>
      <c r="E26" s="50">
        <f>SUM(E29:E35)</f>
        <v>1416.2</v>
      </c>
      <c r="F26" s="50">
        <f>SUM(F29:F35)</f>
        <v>1273.5999999999999</v>
      </c>
      <c r="G26" s="66">
        <f>F26*100/E26</f>
        <v>89.930800734359536</v>
      </c>
    </row>
    <row r="27" spans="1:10" ht="13.5" customHeight="1" x14ac:dyDescent="0.25">
      <c r="A27" s="349"/>
      <c r="B27" s="349"/>
      <c r="C27" s="351"/>
      <c r="D27" s="54" t="s">
        <v>272</v>
      </c>
      <c r="E27" s="50">
        <f>SUM(E28:E35)</f>
        <v>1416.2</v>
      </c>
      <c r="F27" s="50">
        <f>SUM(F28:F35)</f>
        <v>1273.5999999999999</v>
      </c>
      <c r="G27" s="60">
        <f>F27*100/E27</f>
        <v>89.930800734359536</v>
      </c>
      <c r="I27" s="300"/>
      <c r="J27" s="301"/>
    </row>
    <row r="28" spans="1:10" ht="14.1" customHeight="1" x14ac:dyDescent="0.25">
      <c r="A28" s="349"/>
      <c r="B28" s="349"/>
      <c r="C28" s="351"/>
      <c r="D28" s="54" t="s">
        <v>105</v>
      </c>
      <c r="E28" s="43"/>
      <c r="F28" s="25"/>
      <c r="G28" s="60"/>
    </row>
    <row r="29" spans="1:10" ht="15" customHeight="1" x14ac:dyDescent="0.25">
      <c r="A29" s="349"/>
      <c r="B29" s="349"/>
      <c r="C29" s="351"/>
      <c r="D29" s="54" t="s">
        <v>268</v>
      </c>
      <c r="E29" s="44">
        <v>70</v>
      </c>
      <c r="F29" s="269">
        <v>39</v>
      </c>
      <c r="G29" s="60">
        <f>F29*100/E29</f>
        <v>55.714285714285715</v>
      </c>
    </row>
    <row r="30" spans="1:10" ht="13.5" customHeight="1" x14ac:dyDescent="0.25">
      <c r="A30" s="349"/>
      <c r="B30" s="349"/>
      <c r="C30" s="351"/>
      <c r="D30" s="54" t="s">
        <v>106</v>
      </c>
      <c r="E30" s="43"/>
      <c r="F30" s="270"/>
      <c r="G30" s="60"/>
    </row>
    <row r="31" spans="1:10" ht="14.25" customHeight="1" x14ac:dyDescent="0.25">
      <c r="A31" s="349"/>
      <c r="B31" s="349"/>
      <c r="C31" s="351"/>
      <c r="D31" s="54" t="s">
        <v>104</v>
      </c>
      <c r="E31" s="44">
        <v>1346.2</v>
      </c>
      <c r="F31" s="270">
        <v>1234.5999999999999</v>
      </c>
      <c r="G31" s="60">
        <f>F31*100/E31</f>
        <v>91.709998514336633</v>
      </c>
    </row>
    <row r="32" spans="1:10" ht="22.5" customHeight="1" x14ac:dyDescent="0.25">
      <c r="A32" s="349"/>
      <c r="B32" s="349"/>
      <c r="C32" s="351"/>
      <c r="D32" s="54" t="s">
        <v>269</v>
      </c>
      <c r="E32" s="45"/>
      <c r="F32" s="45"/>
      <c r="G32" s="60"/>
    </row>
    <row r="33" spans="1:7" ht="24" customHeight="1" x14ac:dyDescent="0.25">
      <c r="A33" s="349"/>
      <c r="B33" s="349"/>
      <c r="C33" s="351"/>
      <c r="D33" s="54" t="s">
        <v>270</v>
      </c>
      <c r="E33" s="25"/>
      <c r="F33" s="25"/>
      <c r="G33" s="60"/>
    </row>
    <row r="34" spans="1:7" ht="24" customHeight="1" x14ac:dyDescent="0.25">
      <c r="A34" s="349"/>
      <c r="B34" s="349"/>
      <c r="C34" s="351"/>
      <c r="D34" s="54" t="s">
        <v>271</v>
      </c>
      <c r="E34" s="25"/>
      <c r="F34" s="25"/>
      <c r="G34" s="60"/>
    </row>
    <row r="35" spans="1:7" ht="13.5" customHeight="1" x14ac:dyDescent="0.25">
      <c r="A35" s="350"/>
      <c r="B35" s="350"/>
      <c r="C35" s="351"/>
      <c r="D35" s="13" t="s">
        <v>87</v>
      </c>
      <c r="E35" s="25"/>
      <c r="F35" s="25"/>
      <c r="G35" s="60"/>
    </row>
    <row r="36" spans="1:7" x14ac:dyDescent="0.25">
      <c r="A36" s="349" t="s">
        <v>152</v>
      </c>
      <c r="B36" s="349" t="s">
        <v>107</v>
      </c>
      <c r="C36" s="351" t="s">
        <v>191</v>
      </c>
      <c r="D36" s="268" t="s">
        <v>98</v>
      </c>
      <c r="E36" s="34">
        <f>SUM(E39:E45)</f>
        <v>5448.1</v>
      </c>
      <c r="F36" s="34">
        <f>SUM(F39:F45)</f>
        <v>5177.5</v>
      </c>
      <c r="G36" s="66">
        <f>F36*100/E36</f>
        <v>95.033130816247862</v>
      </c>
    </row>
    <row r="37" spans="1:7" x14ac:dyDescent="0.25">
      <c r="A37" s="349"/>
      <c r="B37" s="349"/>
      <c r="C37" s="351"/>
      <c r="D37" s="212" t="s">
        <v>267</v>
      </c>
      <c r="E37" s="34">
        <f>SUM(E39:E46)</f>
        <v>5448.1</v>
      </c>
      <c r="F37" s="34">
        <f>SUM(F39:F46)</f>
        <v>5177.5</v>
      </c>
      <c r="G37" s="66">
        <f>F37*100/E37</f>
        <v>95.033130816247862</v>
      </c>
    </row>
    <row r="38" spans="1:7" x14ac:dyDescent="0.25">
      <c r="A38" s="349"/>
      <c r="B38" s="349"/>
      <c r="C38" s="351"/>
      <c r="D38" s="212" t="s">
        <v>105</v>
      </c>
      <c r="E38" s="25"/>
      <c r="F38" s="25"/>
      <c r="G38" s="60"/>
    </row>
    <row r="39" spans="1:7" x14ac:dyDescent="0.25">
      <c r="A39" s="349"/>
      <c r="B39" s="349"/>
      <c r="C39" s="351"/>
      <c r="D39" s="212" t="s">
        <v>268</v>
      </c>
      <c r="E39" s="49">
        <f>1154+676.1+300+17.8+23.8</f>
        <v>2171.7000000000003</v>
      </c>
      <c r="F39" s="303">
        <f>963.1+676+300+14.9+23.8</f>
        <v>1977.8</v>
      </c>
      <c r="G39" s="67">
        <f>F39*100/E39</f>
        <v>91.071510797992346</v>
      </c>
    </row>
    <row r="40" spans="1:7" ht="14.25" customHeight="1" x14ac:dyDescent="0.25">
      <c r="A40" s="349"/>
      <c r="B40" s="349"/>
      <c r="C40" s="351"/>
      <c r="D40" s="302" t="s">
        <v>106</v>
      </c>
      <c r="E40" s="25">
        <f>2381.4-23.8</f>
        <v>2357.6</v>
      </c>
      <c r="F40" s="304">
        <f>2381.4-23.8</f>
        <v>2357.6</v>
      </c>
      <c r="G40" s="67">
        <f>F40*100/E40</f>
        <v>100</v>
      </c>
    </row>
    <row r="41" spans="1:7" ht="13.5" customHeight="1" x14ac:dyDescent="0.25">
      <c r="A41" s="349"/>
      <c r="B41" s="349"/>
      <c r="C41" s="351"/>
      <c r="D41" s="212" t="s">
        <v>104</v>
      </c>
      <c r="E41" s="25">
        <f>252.4+666.4</f>
        <v>918.8</v>
      </c>
      <c r="F41" s="304">
        <f>249.4+592.7</f>
        <v>842.1</v>
      </c>
      <c r="G41" s="67">
        <f>F41*100/E41</f>
        <v>91.652154984762745</v>
      </c>
    </row>
    <row r="42" spans="1:7" ht="24" customHeight="1" x14ac:dyDescent="0.25">
      <c r="A42" s="349"/>
      <c r="B42" s="349"/>
      <c r="C42" s="351"/>
      <c r="D42" s="212" t="s">
        <v>269</v>
      </c>
      <c r="E42" s="25"/>
      <c r="F42" s="25"/>
      <c r="G42" s="60"/>
    </row>
    <row r="43" spans="1:7" ht="20.25" customHeight="1" x14ac:dyDescent="0.25">
      <c r="A43" s="349"/>
      <c r="B43" s="349"/>
      <c r="C43" s="351"/>
      <c r="D43" s="212" t="s">
        <v>270</v>
      </c>
      <c r="E43" s="25"/>
      <c r="F43" s="25"/>
      <c r="G43" s="60"/>
    </row>
    <row r="44" spans="1:7" ht="18" customHeight="1" x14ac:dyDescent="0.25">
      <c r="A44" s="349"/>
      <c r="B44" s="349"/>
      <c r="C44" s="351"/>
      <c r="D44" s="212" t="s">
        <v>271</v>
      </c>
      <c r="E44" s="25"/>
      <c r="F44" s="25"/>
      <c r="G44" s="60"/>
    </row>
    <row r="45" spans="1:7" x14ac:dyDescent="0.25">
      <c r="A45" s="350"/>
      <c r="B45" s="350"/>
      <c r="C45" s="351"/>
      <c r="D45" s="212" t="s">
        <v>87</v>
      </c>
      <c r="E45" s="25"/>
      <c r="F45" s="25"/>
      <c r="G45" s="60"/>
    </row>
    <row r="46" spans="1:7" x14ac:dyDescent="0.25">
      <c r="A46" s="348" t="s">
        <v>61</v>
      </c>
      <c r="B46" s="348"/>
      <c r="C46" s="348"/>
      <c r="D46" s="348"/>
      <c r="E46" s="348"/>
      <c r="F46" s="348"/>
      <c r="G46" s="348"/>
    </row>
  </sheetData>
  <mergeCells count="21">
    <mergeCell ref="C6:C15"/>
    <mergeCell ref="A26:A35"/>
    <mergeCell ref="C3:C5"/>
    <mergeCell ref="A3:B4"/>
    <mergeCell ref="A6:A15"/>
    <mergeCell ref="B6:B15"/>
    <mergeCell ref="E4:E5"/>
    <mergeCell ref="D3:D5"/>
    <mergeCell ref="A1:G1"/>
    <mergeCell ref="E3:F3"/>
    <mergeCell ref="F4:F5"/>
    <mergeCell ref="G3:G5"/>
    <mergeCell ref="A46:G46"/>
    <mergeCell ref="B16:B25"/>
    <mergeCell ref="C36:C45"/>
    <mergeCell ref="C16:C25"/>
    <mergeCell ref="C26:C35"/>
    <mergeCell ref="B36:B45"/>
    <mergeCell ref="A16:A25"/>
    <mergeCell ref="B26:B35"/>
    <mergeCell ref="A36:A45"/>
  </mergeCells>
  <phoneticPr fontId="18" type="noConversion"/>
  <pageMargins left="0.59055118110236227" right="0.59055118110236227" top="1.3779527559055118" bottom="0.78740157480314965" header="0.70866141732283472" footer="0.31496062992125984"/>
  <pageSetup paperSize="9" fitToHeight="0" orientation="landscape" r:id="rId1"/>
  <headerFooter>
    <oddHeader>&amp;C&amp;P</oddHeader>
  </headerFooter>
  <rowBreaks count="1" manualBreakCount="1">
    <brk id="25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4"/>
  <sheetViews>
    <sheetView view="pageBreakPreview" zoomScaleSheetLayoutView="100" workbookViewId="0">
      <selection activeCell="J40" sqref="J40"/>
    </sheetView>
  </sheetViews>
  <sheetFormatPr defaultRowHeight="15" x14ac:dyDescent="0.25"/>
  <cols>
    <col min="1" max="1" width="5.85546875" customWidth="1"/>
    <col min="2" max="2" width="5.28515625" customWidth="1"/>
    <col min="3" max="3" width="5.5703125" customWidth="1"/>
    <col min="4" max="4" width="5.140625" customWidth="1"/>
    <col min="5" max="5" width="40.85546875" customWidth="1"/>
    <col min="6" max="6" width="26" customWidth="1"/>
    <col min="7" max="7" width="12.7109375" customWidth="1"/>
    <col min="8" max="8" width="14.140625" customWidth="1"/>
    <col min="9" max="9" width="40.28515625" customWidth="1"/>
    <col min="10" max="10" width="50.5703125" style="69" customWidth="1"/>
    <col min="11" max="11" width="18.42578125" style="65" customWidth="1"/>
  </cols>
  <sheetData>
    <row r="1" spans="1:11" s="4" customFormat="1" ht="60.75" customHeight="1" x14ac:dyDescent="0.25">
      <c r="A1" s="380" t="s">
        <v>278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</row>
    <row r="2" spans="1:11" ht="75.75" customHeight="1" x14ac:dyDescent="0.25">
      <c r="A2" s="378" t="s">
        <v>89</v>
      </c>
      <c r="B2" s="378"/>
      <c r="C2" s="378"/>
      <c r="D2" s="378"/>
      <c r="E2" s="373" t="s">
        <v>103</v>
      </c>
      <c r="F2" s="373" t="s">
        <v>168</v>
      </c>
      <c r="G2" s="373" t="s">
        <v>75</v>
      </c>
      <c r="H2" s="371" t="s">
        <v>165</v>
      </c>
      <c r="I2" s="373" t="s">
        <v>76</v>
      </c>
      <c r="J2" s="381" t="s">
        <v>166</v>
      </c>
      <c r="K2" s="379" t="s">
        <v>167</v>
      </c>
    </row>
    <row r="3" spans="1:11" ht="35.25" customHeight="1" x14ac:dyDescent="0.25">
      <c r="A3" s="96" t="s">
        <v>100</v>
      </c>
      <c r="B3" s="96" t="s">
        <v>90</v>
      </c>
      <c r="C3" s="96" t="s">
        <v>91</v>
      </c>
      <c r="D3" s="96" t="s">
        <v>92</v>
      </c>
      <c r="E3" s="374"/>
      <c r="F3" s="374"/>
      <c r="G3" s="374"/>
      <c r="H3" s="372"/>
      <c r="I3" s="374"/>
      <c r="J3" s="381"/>
      <c r="K3" s="379"/>
    </row>
    <row r="4" spans="1:11" s="7" customFormat="1" ht="22.5" customHeight="1" x14ac:dyDescent="0.25">
      <c r="A4" s="97" t="s">
        <v>152</v>
      </c>
      <c r="B4" s="97" t="s">
        <v>79</v>
      </c>
      <c r="C4" s="97"/>
      <c r="D4" s="97"/>
      <c r="E4" s="368" t="s">
        <v>279</v>
      </c>
      <c r="F4" s="369"/>
      <c r="G4" s="369"/>
      <c r="H4" s="369"/>
      <c r="I4" s="369"/>
      <c r="J4" s="369"/>
      <c r="K4" s="370"/>
    </row>
    <row r="5" spans="1:11" s="7" customFormat="1" ht="91.5" customHeight="1" x14ac:dyDescent="0.25">
      <c r="A5" s="98" t="s">
        <v>152</v>
      </c>
      <c r="B5" s="98" t="s">
        <v>79</v>
      </c>
      <c r="C5" s="98" t="s">
        <v>93</v>
      </c>
      <c r="D5" s="98"/>
      <c r="E5" s="121" t="s">
        <v>55</v>
      </c>
      <c r="F5" s="136" t="s">
        <v>312</v>
      </c>
      <c r="G5" s="99" t="s">
        <v>196</v>
      </c>
      <c r="H5" s="276">
        <v>2022</v>
      </c>
      <c r="I5" s="273" t="s">
        <v>197</v>
      </c>
      <c r="J5" s="273"/>
      <c r="K5" s="273"/>
    </row>
    <row r="6" spans="1:11" s="7" customFormat="1" ht="182.25" customHeight="1" x14ac:dyDescent="0.25">
      <c r="A6" s="102" t="s">
        <v>152</v>
      </c>
      <c r="B6" s="102" t="s">
        <v>79</v>
      </c>
      <c r="C6" s="102" t="s">
        <v>93</v>
      </c>
      <c r="D6" s="102" t="s">
        <v>79</v>
      </c>
      <c r="E6" s="100" t="s">
        <v>151</v>
      </c>
      <c r="F6" s="100" t="s">
        <v>314</v>
      </c>
      <c r="G6" s="99" t="s">
        <v>196</v>
      </c>
      <c r="H6" s="99">
        <v>2022</v>
      </c>
      <c r="I6" s="100" t="s">
        <v>67</v>
      </c>
      <c r="J6" s="124" t="s">
        <v>313</v>
      </c>
      <c r="K6" s="122"/>
    </row>
    <row r="7" spans="1:11" s="7" customFormat="1" ht="122.25" customHeight="1" x14ac:dyDescent="0.25">
      <c r="A7" s="102" t="s">
        <v>152</v>
      </c>
      <c r="B7" s="102" t="s">
        <v>79</v>
      </c>
      <c r="C7" s="102" t="s">
        <v>93</v>
      </c>
      <c r="D7" s="102" t="s">
        <v>77</v>
      </c>
      <c r="E7" s="100" t="s">
        <v>149</v>
      </c>
      <c r="F7" s="100" t="s">
        <v>56</v>
      </c>
      <c r="G7" s="99" t="s">
        <v>196</v>
      </c>
      <c r="H7" s="99">
        <v>2022</v>
      </c>
      <c r="I7" s="100" t="s">
        <v>68</v>
      </c>
      <c r="J7" s="168" t="s">
        <v>280</v>
      </c>
      <c r="K7" s="122"/>
    </row>
    <row r="8" spans="1:11" s="7" customFormat="1" ht="135.75" customHeight="1" x14ac:dyDescent="0.25">
      <c r="A8" s="102" t="s">
        <v>152</v>
      </c>
      <c r="B8" s="102" t="s">
        <v>79</v>
      </c>
      <c r="C8" s="102" t="s">
        <v>93</v>
      </c>
      <c r="D8" s="102" t="s">
        <v>107</v>
      </c>
      <c r="E8" s="100" t="s">
        <v>148</v>
      </c>
      <c r="F8" s="100" t="s">
        <v>57</v>
      </c>
      <c r="G8" s="99" t="s">
        <v>196</v>
      </c>
      <c r="H8" s="99">
        <v>2022</v>
      </c>
      <c r="I8" s="100" t="s">
        <v>66</v>
      </c>
      <c r="J8" s="168" t="s">
        <v>286</v>
      </c>
      <c r="K8" s="122"/>
    </row>
    <row r="9" spans="1:11" s="7" customFormat="1" ht="66.75" customHeight="1" x14ac:dyDescent="0.25">
      <c r="A9" s="102" t="s">
        <v>152</v>
      </c>
      <c r="B9" s="102" t="s">
        <v>79</v>
      </c>
      <c r="C9" s="102" t="s">
        <v>93</v>
      </c>
      <c r="D9" s="102" t="s">
        <v>108</v>
      </c>
      <c r="E9" s="100" t="s">
        <v>139</v>
      </c>
      <c r="F9" s="100" t="s">
        <v>57</v>
      </c>
      <c r="G9" s="99" t="s">
        <v>196</v>
      </c>
      <c r="H9" s="99">
        <v>2022</v>
      </c>
      <c r="I9" s="100" t="s">
        <v>68</v>
      </c>
      <c r="J9" s="124" t="s">
        <v>281</v>
      </c>
      <c r="K9" s="122"/>
    </row>
    <row r="10" spans="1:11" s="7" customFormat="1" ht="54" customHeight="1" x14ac:dyDescent="0.25">
      <c r="A10" s="102" t="s">
        <v>152</v>
      </c>
      <c r="B10" s="102" t="s">
        <v>79</v>
      </c>
      <c r="C10" s="102" t="s">
        <v>93</v>
      </c>
      <c r="D10" s="102" t="s">
        <v>109</v>
      </c>
      <c r="E10" s="100" t="s">
        <v>283</v>
      </c>
      <c r="F10" s="100" t="s">
        <v>57</v>
      </c>
      <c r="G10" s="99" t="s">
        <v>196</v>
      </c>
      <c r="H10" s="99">
        <v>2022</v>
      </c>
      <c r="I10" s="100" t="s">
        <v>145</v>
      </c>
      <c r="J10" s="125" t="s">
        <v>284</v>
      </c>
      <c r="K10" s="178"/>
    </row>
    <row r="11" spans="1:11" s="7" customFormat="1" ht="72.75" customHeight="1" x14ac:dyDescent="0.25">
      <c r="A11" s="102" t="s">
        <v>152</v>
      </c>
      <c r="B11" s="102" t="s">
        <v>79</v>
      </c>
      <c r="C11" s="102" t="s">
        <v>93</v>
      </c>
      <c r="D11" s="102" t="s">
        <v>21</v>
      </c>
      <c r="E11" s="100" t="s">
        <v>282</v>
      </c>
      <c r="F11" s="100" t="s">
        <v>198</v>
      </c>
      <c r="G11" s="99" t="s">
        <v>196</v>
      </c>
      <c r="H11" s="99">
        <v>2022</v>
      </c>
      <c r="I11" s="100" t="s">
        <v>145</v>
      </c>
      <c r="J11" s="206" t="s">
        <v>285</v>
      </c>
      <c r="K11" s="178"/>
    </row>
    <row r="12" spans="1:11" s="7" customFormat="1" ht="147" customHeight="1" x14ac:dyDescent="0.25">
      <c r="A12" s="102" t="s">
        <v>152</v>
      </c>
      <c r="B12" s="102" t="s">
        <v>79</v>
      </c>
      <c r="C12" s="102" t="s">
        <v>93</v>
      </c>
      <c r="D12" s="102" t="s">
        <v>141</v>
      </c>
      <c r="E12" s="100" t="s">
        <v>176</v>
      </c>
      <c r="F12" s="100" t="s">
        <v>57</v>
      </c>
      <c r="G12" s="99" t="s">
        <v>196</v>
      </c>
      <c r="H12" s="99">
        <v>2022</v>
      </c>
      <c r="I12" s="100" t="s">
        <v>63</v>
      </c>
      <c r="J12" s="167" t="s">
        <v>287</v>
      </c>
      <c r="K12" s="178"/>
    </row>
    <row r="13" spans="1:11" s="7" customFormat="1" ht="63" x14ac:dyDescent="0.25">
      <c r="A13" s="98" t="s">
        <v>152</v>
      </c>
      <c r="B13" s="98" t="s">
        <v>79</v>
      </c>
      <c r="C13" s="98" t="s">
        <v>94</v>
      </c>
      <c r="D13" s="98"/>
      <c r="E13" s="105" t="s">
        <v>156</v>
      </c>
      <c r="F13" s="100" t="s">
        <v>204</v>
      </c>
      <c r="G13" s="99" t="s">
        <v>196</v>
      </c>
      <c r="H13" s="99">
        <v>2022</v>
      </c>
      <c r="I13" s="100" t="s">
        <v>157</v>
      </c>
      <c r="J13" s="103"/>
      <c r="K13" s="122"/>
    </row>
    <row r="14" spans="1:11" s="7" customFormat="1" ht="153.75" customHeight="1" x14ac:dyDescent="0.25">
      <c r="A14" s="102" t="s">
        <v>152</v>
      </c>
      <c r="B14" s="102" t="s">
        <v>79</v>
      </c>
      <c r="C14" s="102" t="s">
        <v>94</v>
      </c>
      <c r="D14" s="102" t="s">
        <v>79</v>
      </c>
      <c r="E14" s="100" t="s">
        <v>289</v>
      </c>
      <c r="F14" s="100" t="s">
        <v>199</v>
      </c>
      <c r="G14" s="99" t="s">
        <v>196</v>
      </c>
      <c r="H14" s="99">
        <v>2022</v>
      </c>
      <c r="I14" s="106" t="s">
        <v>4</v>
      </c>
      <c r="J14" s="180" t="s">
        <v>290</v>
      </c>
      <c r="K14" s="178"/>
    </row>
    <row r="15" spans="1:11" s="7" customFormat="1" ht="47.25" x14ac:dyDescent="0.25">
      <c r="A15" s="102" t="s">
        <v>152</v>
      </c>
      <c r="B15" s="102" t="s">
        <v>79</v>
      </c>
      <c r="C15" s="102" t="s">
        <v>94</v>
      </c>
      <c r="D15" s="102" t="s">
        <v>77</v>
      </c>
      <c r="E15" s="106" t="s">
        <v>291</v>
      </c>
      <c r="F15" s="100" t="s">
        <v>144</v>
      </c>
      <c r="G15" s="99" t="s">
        <v>196</v>
      </c>
      <c r="H15" s="99">
        <v>2022</v>
      </c>
      <c r="I15" s="106" t="s">
        <v>200</v>
      </c>
      <c r="J15" s="180" t="s">
        <v>292</v>
      </c>
      <c r="K15" s="178"/>
    </row>
    <row r="16" spans="1:11" s="27" customFormat="1" ht="143.25" customHeight="1" x14ac:dyDescent="0.15">
      <c r="A16" s="102" t="s">
        <v>152</v>
      </c>
      <c r="B16" s="102" t="s">
        <v>79</v>
      </c>
      <c r="C16" s="102" t="s">
        <v>94</v>
      </c>
      <c r="D16" s="102" t="s">
        <v>107</v>
      </c>
      <c r="E16" s="100" t="s">
        <v>146</v>
      </c>
      <c r="F16" s="100" t="s">
        <v>144</v>
      </c>
      <c r="G16" s="99" t="s">
        <v>196</v>
      </c>
      <c r="H16" s="99">
        <v>2022</v>
      </c>
      <c r="I16" s="100" t="s">
        <v>147</v>
      </c>
      <c r="J16" s="124" t="s">
        <v>293</v>
      </c>
      <c r="K16" s="126"/>
    </row>
    <row r="17" spans="1:38" s="27" customFormat="1" ht="65.25" customHeight="1" x14ac:dyDescent="0.15">
      <c r="A17" s="102" t="s">
        <v>152</v>
      </c>
      <c r="B17" s="102" t="s">
        <v>79</v>
      </c>
      <c r="C17" s="102" t="s">
        <v>94</v>
      </c>
      <c r="D17" s="102" t="s">
        <v>21</v>
      </c>
      <c r="E17" s="100" t="s">
        <v>177</v>
      </c>
      <c r="F17" s="100" t="s">
        <v>144</v>
      </c>
      <c r="G17" s="99" t="s">
        <v>196</v>
      </c>
      <c r="H17" s="99">
        <v>2022</v>
      </c>
      <c r="I17" s="100" t="s">
        <v>147</v>
      </c>
      <c r="J17" s="272" t="s">
        <v>324</v>
      </c>
      <c r="K17" s="126"/>
    </row>
    <row r="18" spans="1:38" ht="63" x14ac:dyDescent="0.25">
      <c r="A18" s="102" t="s">
        <v>152</v>
      </c>
      <c r="B18" s="102" t="s">
        <v>79</v>
      </c>
      <c r="C18" s="102" t="s">
        <v>94</v>
      </c>
      <c r="D18" s="102" t="s">
        <v>141</v>
      </c>
      <c r="E18" s="100" t="s">
        <v>288</v>
      </c>
      <c r="F18" s="100" t="s">
        <v>144</v>
      </c>
      <c r="G18" s="99" t="s">
        <v>196</v>
      </c>
      <c r="H18" s="99">
        <v>2022</v>
      </c>
      <c r="I18" s="100" t="s">
        <v>69</v>
      </c>
      <c r="J18" s="180" t="s">
        <v>325</v>
      </c>
      <c r="K18" s="122"/>
    </row>
    <row r="19" spans="1:38" ht="21" customHeight="1" x14ac:dyDescent="0.25">
      <c r="A19" s="97" t="s">
        <v>152</v>
      </c>
      <c r="B19" s="97" t="s">
        <v>77</v>
      </c>
      <c r="C19" s="97"/>
      <c r="D19" s="97"/>
      <c r="E19" s="365" t="s">
        <v>201</v>
      </c>
      <c r="F19" s="366"/>
      <c r="G19" s="366"/>
      <c r="H19" s="366"/>
      <c r="I19" s="366"/>
      <c r="J19" s="366"/>
      <c r="K19" s="367"/>
    </row>
    <row r="20" spans="1:38" ht="126" x14ac:dyDescent="0.25">
      <c r="A20" s="107" t="s">
        <v>152</v>
      </c>
      <c r="B20" s="107" t="s">
        <v>77</v>
      </c>
      <c r="C20" s="107" t="s">
        <v>93</v>
      </c>
      <c r="D20" s="107"/>
      <c r="E20" s="105" t="s">
        <v>185</v>
      </c>
      <c r="F20" s="100" t="s">
        <v>315</v>
      </c>
      <c r="G20" s="99" t="s">
        <v>196</v>
      </c>
      <c r="H20" s="99">
        <v>2022</v>
      </c>
      <c r="I20" s="108" t="s">
        <v>202</v>
      </c>
      <c r="J20" s="273"/>
      <c r="K20" s="178"/>
    </row>
    <row r="21" spans="1:38" ht="51.75" customHeight="1" x14ac:dyDescent="0.25">
      <c r="A21" s="104" t="s">
        <v>152</v>
      </c>
      <c r="B21" s="104" t="s">
        <v>77</v>
      </c>
      <c r="C21" s="104" t="s">
        <v>93</v>
      </c>
      <c r="D21" s="104" t="s">
        <v>79</v>
      </c>
      <c r="E21" s="100" t="s">
        <v>203</v>
      </c>
      <c r="F21" s="100" t="s">
        <v>158</v>
      </c>
      <c r="G21" s="99" t="s">
        <v>196</v>
      </c>
      <c r="H21" s="99">
        <v>2022</v>
      </c>
      <c r="I21" s="108" t="s">
        <v>137</v>
      </c>
      <c r="J21" s="273" t="s">
        <v>300</v>
      </c>
      <c r="K21" s="178"/>
    </row>
    <row r="22" spans="1:38" ht="207.75" customHeight="1" x14ac:dyDescent="0.25">
      <c r="A22" s="104" t="s">
        <v>152</v>
      </c>
      <c r="B22" s="104" t="s">
        <v>77</v>
      </c>
      <c r="C22" s="104" t="s">
        <v>93</v>
      </c>
      <c r="D22" s="104" t="s">
        <v>77</v>
      </c>
      <c r="E22" s="100" t="s">
        <v>294</v>
      </c>
      <c r="F22" s="100" t="s">
        <v>295</v>
      </c>
      <c r="G22" s="99" t="s">
        <v>196</v>
      </c>
      <c r="H22" s="99">
        <v>2022</v>
      </c>
      <c r="I22" s="166" t="s">
        <v>202</v>
      </c>
      <c r="J22" s="275" t="s">
        <v>296</v>
      </c>
      <c r="K22" s="178"/>
    </row>
    <row r="23" spans="1:38" ht="167.25" customHeight="1" x14ac:dyDescent="0.25">
      <c r="A23" s="104" t="s">
        <v>152</v>
      </c>
      <c r="B23" s="104" t="s">
        <v>77</v>
      </c>
      <c r="C23" s="104" t="s">
        <v>93</v>
      </c>
      <c r="D23" s="104" t="s">
        <v>107</v>
      </c>
      <c r="E23" s="166" t="s">
        <v>297</v>
      </c>
      <c r="F23" s="100" t="s">
        <v>144</v>
      </c>
      <c r="G23" s="99" t="s">
        <v>196</v>
      </c>
      <c r="H23" s="99">
        <v>2022</v>
      </c>
      <c r="I23" s="100" t="s">
        <v>70</v>
      </c>
      <c r="J23" s="273" t="s">
        <v>298</v>
      </c>
      <c r="K23" s="220"/>
    </row>
    <row r="24" spans="1:38" s="9" customFormat="1" ht="173.25" x14ac:dyDescent="0.25">
      <c r="A24" s="127">
        <v>6</v>
      </c>
      <c r="B24" s="127">
        <v>2</v>
      </c>
      <c r="C24" s="104" t="s">
        <v>93</v>
      </c>
      <c r="D24" s="127">
        <v>4</v>
      </c>
      <c r="E24" s="128" t="s">
        <v>299</v>
      </c>
      <c r="F24" s="129" t="s">
        <v>144</v>
      </c>
      <c r="G24" s="99" t="s">
        <v>196</v>
      </c>
      <c r="H24" s="99">
        <v>2022</v>
      </c>
      <c r="I24" s="100" t="s">
        <v>205</v>
      </c>
      <c r="J24" s="273" t="s">
        <v>298</v>
      </c>
      <c r="K24" s="178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</row>
    <row r="25" spans="1:38" s="9" customFormat="1" ht="175.5" customHeight="1" x14ac:dyDescent="0.25">
      <c r="A25" s="117" t="s">
        <v>152</v>
      </c>
      <c r="B25" s="117" t="s">
        <v>77</v>
      </c>
      <c r="C25" s="117" t="s">
        <v>93</v>
      </c>
      <c r="D25" s="117" t="s">
        <v>109</v>
      </c>
      <c r="E25" s="118" t="s">
        <v>186</v>
      </c>
      <c r="F25" s="118" t="s">
        <v>144</v>
      </c>
      <c r="G25" s="99" t="s">
        <v>196</v>
      </c>
      <c r="H25" s="99">
        <v>2022</v>
      </c>
      <c r="I25" s="100" t="s">
        <v>110</v>
      </c>
      <c r="J25" s="273" t="s">
        <v>298</v>
      </c>
      <c r="K25" s="178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</row>
    <row r="26" spans="1:38" s="9" customFormat="1" ht="157.5" x14ac:dyDescent="0.25">
      <c r="A26" s="104" t="s">
        <v>152</v>
      </c>
      <c r="B26" s="104" t="s">
        <v>77</v>
      </c>
      <c r="C26" s="104" t="s">
        <v>93</v>
      </c>
      <c r="D26" s="104" t="s">
        <v>21</v>
      </c>
      <c r="E26" s="100" t="s">
        <v>187</v>
      </c>
      <c r="F26" s="100" t="s">
        <v>111</v>
      </c>
      <c r="G26" s="99" t="s">
        <v>196</v>
      </c>
      <c r="H26" s="99">
        <v>2022</v>
      </c>
      <c r="I26" s="100" t="s">
        <v>117</v>
      </c>
      <c r="J26" s="273" t="s">
        <v>298</v>
      </c>
      <c r="K26" s="178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</row>
    <row r="27" spans="1:38" s="9" customFormat="1" ht="167.25" customHeight="1" x14ac:dyDescent="0.25">
      <c r="A27" s="104" t="s">
        <v>152</v>
      </c>
      <c r="B27" s="104" t="s">
        <v>77</v>
      </c>
      <c r="C27" s="104" t="s">
        <v>93</v>
      </c>
      <c r="D27" s="104" t="s">
        <v>141</v>
      </c>
      <c r="E27" s="100" t="s">
        <v>188</v>
      </c>
      <c r="F27" s="100" t="s">
        <v>144</v>
      </c>
      <c r="G27" s="99" t="s">
        <v>196</v>
      </c>
      <c r="H27" s="99">
        <v>2022</v>
      </c>
      <c r="I27" s="100" t="s">
        <v>70</v>
      </c>
      <c r="J27" s="273" t="s">
        <v>298</v>
      </c>
      <c r="K27" s="178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</row>
    <row r="28" spans="1:38" s="9" customFormat="1" ht="164.25" customHeight="1" x14ac:dyDescent="0.25">
      <c r="A28" s="104" t="s">
        <v>152</v>
      </c>
      <c r="B28" s="104" t="s">
        <v>77</v>
      </c>
      <c r="C28" s="104" t="s">
        <v>93</v>
      </c>
      <c r="D28" s="104" t="s">
        <v>143</v>
      </c>
      <c r="E28" s="100" t="s">
        <v>189</v>
      </c>
      <c r="F28" s="100" t="s">
        <v>144</v>
      </c>
      <c r="G28" s="99" t="s">
        <v>196</v>
      </c>
      <c r="H28" s="99">
        <v>2022</v>
      </c>
      <c r="I28" s="100" t="s">
        <v>70</v>
      </c>
      <c r="J28" s="273" t="s">
        <v>298</v>
      </c>
      <c r="K28" s="178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</row>
    <row r="29" spans="1:38" s="35" customFormat="1" ht="173.25" customHeight="1" x14ac:dyDescent="0.2">
      <c r="A29" s="104" t="s">
        <v>152</v>
      </c>
      <c r="B29" s="104" t="s">
        <v>77</v>
      </c>
      <c r="C29" s="104" t="s">
        <v>93</v>
      </c>
      <c r="D29" s="104" t="s">
        <v>116</v>
      </c>
      <c r="E29" s="100" t="s">
        <v>190</v>
      </c>
      <c r="F29" s="100" t="s">
        <v>144</v>
      </c>
      <c r="G29" s="99" t="s">
        <v>196</v>
      </c>
      <c r="H29" s="99">
        <v>2022</v>
      </c>
      <c r="I29" s="100" t="s">
        <v>70</v>
      </c>
      <c r="J29" s="273" t="s">
        <v>298</v>
      </c>
      <c r="K29" s="178"/>
    </row>
    <row r="30" spans="1:38" s="35" customFormat="1" ht="34.5" customHeight="1" x14ac:dyDescent="0.2">
      <c r="A30" s="97" t="s">
        <v>152</v>
      </c>
      <c r="B30" s="97" t="s">
        <v>107</v>
      </c>
      <c r="C30" s="97"/>
      <c r="D30" s="97"/>
      <c r="E30" s="375" t="s">
        <v>206</v>
      </c>
      <c r="F30" s="376"/>
      <c r="G30" s="376"/>
      <c r="H30" s="376"/>
      <c r="I30" s="376"/>
      <c r="J30" s="376"/>
      <c r="K30" s="377"/>
    </row>
    <row r="31" spans="1:38" s="35" customFormat="1" ht="177" customHeight="1" x14ac:dyDescent="0.2">
      <c r="A31" s="130" t="s">
        <v>152</v>
      </c>
      <c r="B31" s="109" t="s">
        <v>107</v>
      </c>
      <c r="C31" s="110" t="s">
        <v>93</v>
      </c>
      <c r="D31" s="123"/>
      <c r="E31" s="122" t="s">
        <v>18</v>
      </c>
      <c r="F31" s="136" t="s">
        <v>301</v>
      </c>
      <c r="G31" s="99" t="s">
        <v>196</v>
      </c>
      <c r="H31" s="99">
        <v>2022</v>
      </c>
      <c r="I31" s="101" t="s">
        <v>58</v>
      </c>
      <c r="J31" s="206" t="s">
        <v>341</v>
      </c>
      <c r="K31" s="178"/>
    </row>
    <row r="32" spans="1:38" s="35" customFormat="1" ht="71.25" customHeight="1" x14ac:dyDescent="0.2">
      <c r="A32" s="130" t="s">
        <v>152</v>
      </c>
      <c r="B32" s="130" t="s">
        <v>107</v>
      </c>
      <c r="C32" s="123" t="s">
        <v>93</v>
      </c>
      <c r="D32" s="123" t="s">
        <v>79</v>
      </c>
      <c r="E32" s="136" t="s">
        <v>180</v>
      </c>
      <c r="F32" s="136" t="s">
        <v>302</v>
      </c>
      <c r="G32" s="99" t="s">
        <v>196</v>
      </c>
      <c r="H32" s="99">
        <v>2022</v>
      </c>
      <c r="I32" s="136" t="s">
        <v>207</v>
      </c>
      <c r="J32" s="206" t="s">
        <v>306</v>
      </c>
      <c r="K32" s="178"/>
    </row>
    <row r="33" spans="1:30" s="36" customFormat="1" ht="147.75" customHeight="1" x14ac:dyDescent="0.2">
      <c r="A33" s="123" t="s">
        <v>152</v>
      </c>
      <c r="B33" s="123" t="s">
        <v>107</v>
      </c>
      <c r="C33" s="123" t="s">
        <v>93</v>
      </c>
      <c r="D33" s="123" t="s">
        <v>77</v>
      </c>
      <c r="E33" s="100" t="s">
        <v>19</v>
      </c>
      <c r="F33" s="100" t="s">
        <v>303</v>
      </c>
      <c r="G33" s="99" t="s">
        <v>196</v>
      </c>
      <c r="H33" s="99">
        <v>2022</v>
      </c>
      <c r="I33" s="100" t="s">
        <v>20</v>
      </c>
      <c r="J33" s="103" t="s">
        <v>305</v>
      </c>
      <c r="K33" s="122"/>
    </row>
    <row r="34" spans="1:30" ht="110.25" x14ac:dyDescent="0.25">
      <c r="A34" s="104" t="s">
        <v>152</v>
      </c>
      <c r="B34" s="104" t="s">
        <v>107</v>
      </c>
      <c r="C34" s="104" t="s">
        <v>93</v>
      </c>
      <c r="D34" s="104" t="s">
        <v>107</v>
      </c>
      <c r="E34" s="100" t="s">
        <v>118</v>
      </c>
      <c r="F34" s="100" t="s">
        <v>208</v>
      </c>
      <c r="G34" s="99" t="s">
        <v>196</v>
      </c>
      <c r="H34" s="99">
        <v>2022</v>
      </c>
      <c r="I34" s="100" t="s">
        <v>71</v>
      </c>
      <c r="J34" s="103" t="s">
        <v>304</v>
      </c>
      <c r="K34" s="122"/>
    </row>
    <row r="35" spans="1:30" ht="129.75" customHeight="1" x14ac:dyDescent="0.25">
      <c r="A35" s="109" t="s">
        <v>152</v>
      </c>
      <c r="B35" s="109" t="s">
        <v>107</v>
      </c>
      <c r="C35" s="110" t="s">
        <v>94</v>
      </c>
      <c r="D35" s="110"/>
      <c r="E35" s="105" t="s">
        <v>64</v>
      </c>
      <c r="F35" s="100" t="s">
        <v>181</v>
      </c>
      <c r="G35" s="99" t="s">
        <v>196</v>
      </c>
      <c r="H35" s="99">
        <v>2022</v>
      </c>
      <c r="I35" s="100" t="s">
        <v>209</v>
      </c>
      <c r="J35" s="103"/>
      <c r="K35" s="122"/>
    </row>
    <row r="36" spans="1:30" ht="266.25" customHeight="1" x14ac:dyDescent="0.25">
      <c r="A36" s="123" t="s">
        <v>152</v>
      </c>
      <c r="B36" s="123" t="s">
        <v>107</v>
      </c>
      <c r="C36" s="123" t="s">
        <v>94</v>
      </c>
      <c r="D36" s="123" t="s">
        <v>79</v>
      </c>
      <c r="E36" s="100" t="s">
        <v>327</v>
      </c>
      <c r="F36" s="100" t="s">
        <v>318</v>
      </c>
      <c r="G36" s="99" t="s">
        <v>196</v>
      </c>
      <c r="H36" s="99">
        <v>2022</v>
      </c>
      <c r="I36" s="100" t="s">
        <v>210</v>
      </c>
      <c r="J36" s="165" t="s">
        <v>319</v>
      </c>
      <c r="K36" s="179"/>
    </row>
    <row r="37" spans="1:30" ht="216" customHeight="1" x14ac:dyDescent="0.25">
      <c r="A37" s="104" t="s">
        <v>152</v>
      </c>
      <c r="B37" s="104" t="s">
        <v>107</v>
      </c>
      <c r="C37" s="104" t="s">
        <v>94</v>
      </c>
      <c r="D37" s="104" t="s">
        <v>77</v>
      </c>
      <c r="E37" s="274" t="s">
        <v>320</v>
      </c>
      <c r="F37" s="100" t="s">
        <v>140</v>
      </c>
      <c r="G37" s="99" t="s">
        <v>196</v>
      </c>
      <c r="H37" s="99">
        <v>2022</v>
      </c>
      <c r="I37" s="166" t="s">
        <v>321</v>
      </c>
      <c r="J37" s="165" t="s">
        <v>323</v>
      </c>
      <c r="K37" s="178"/>
    </row>
    <row r="38" spans="1:30" ht="46.5" customHeight="1" x14ac:dyDescent="0.25">
      <c r="A38" s="159" t="s">
        <v>152</v>
      </c>
      <c r="B38" s="159" t="s">
        <v>107</v>
      </c>
      <c r="C38" s="131" t="s">
        <v>96</v>
      </c>
      <c r="D38" s="131"/>
      <c r="E38" s="121" t="s">
        <v>65</v>
      </c>
      <c r="F38" s="111" t="s">
        <v>144</v>
      </c>
      <c r="G38" s="99" t="s">
        <v>196</v>
      </c>
      <c r="H38" s="99">
        <v>2022</v>
      </c>
      <c r="I38" s="100" t="s">
        <v>142</v>
      </c>
      <c r="J38" s="277"/>
      <c r="K38" s="178"/>
    </row>
    <row r="39" spans="1:30" ht="173.25" customHeight="1" x14ac:dyDescent="0.25">
      <c r="A39" s="104" t="s">
        <v>152</v>
      </c>
      <c r="B39" s="104" t="s">
        <v>107</v>
      </c>
      <c r="C39" s="104" t="s">
        <v>96</v>
      </c>
      <c r="D39" s="104" t="s">
        <v>79</v>
      </c>
      <c r="E39" s="100" t="s">
        <v>192</v>
      </c>
      <c r="F39" s="100" t="s">
        <v>144</v>
      </c>
      <c r="G39" s="99" t="s">
        <v>196</v>
      </c>
      <c r="H39" s="99">
        <v>2022</v>
      </c>
      <c r="I39" s="100" t="s">
        <v>22</v>
      </c>
      <c r="J39" s="273" t="s">
        <v>298</v>
      </c>
      <c r="K39" s="178"/>
    </row>
    <row r="40" spans="1:30" ht="275.25" customHeight="1" x14ac:dyDescent="0.25">
      <c r="A40" s="104" t="s">
        <v>152</v>
      </c>
      <c r="B40" s="104" t="s">
        <v>107</v>
      </c>
      <c r="C40" s="104" t="s">
        <v>96</v>
      </c>
      <c r="D40" s="104" t="s">
        <v>77</v>
      </c>
      <c r="E40" s="274" t="s">
        <v>257</v>
      </c>
      <c r="F40" s="100" t="s">
        <v>144</v>
      </c>
      <c r="G40" s="99" t="s">
        <v>196</v>
      </c>
      <c r="H40" s="271">
        <v>2022</v>
      </c>
      <c r="I40" s="106" t="s">
        <v>117</v>
      </c>
      <c r="J40" s="206" t="s">
        <v>328</v>
      </c>
      <c r="K40" s="178"/>
    </row>
    <row r="41" spans="1:30" s="10" customFormat="1" ht="173.25" x14ac:dyDescent="0.25">
      <c r="A41" s="104" t="s">
        <v>152</v>
      </c>
      <c r="B41" s="104" t="s">
        <v>107</v>
      </c>
      <c r="C41" s="104" t="s">
        <v>96</v>
      </c>
      <c r="D41" s="104" t="s">
        <v>107</v>
      </c>
      <c r="E41" s="274" t="s">
        <v>258</v>
      </c>
      <c r="F41" s="100" t="s">
        <v>144</v>
      </c>
      <c r="G41" s="99" t="s">
        <v>196</v>
      </c>
      <c r="H41" s="276">
        <v>2022</v>
      </c>
      <c r="I41" s="273" t="s">
        <v>117</v>
      </c>
      <c r="J41" s="277" t="s">
        <v>307</v>
      </c>
      <c r="K41" s="178"/>
      <c r="L41" s="56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</row>
    <row r="42" spans="1:30" s="10" customFormat="1" ht="90" customHeight="1" x14ac:dyDescent="0.25">
      <c r="A42" s="104" t="s">
        <v>152</v>
      </c>
      <c r="B42" s="104" t="s">
        <v>107</v>
      </c>
      <c r="C42" s="104" t="s">
        <v>96</v>
      </c>
      <c r="D42" s="104" t="s">
        <v>108</v>
      </c>
      <c r="E42" s="136" t="s">
        <v>138</v>
      </c>
      <c r="F42" s="100" t="s">
        <v>144</v>
      </c>
      <c r="G42" s="99" t="s">
        <v>196</v>
      </c>
      <c r="H42" s="99">
        <v>2022</v>
      </c>
      <c r="I42" s="278" t="s">
        <v>23</v>
      </c>
      <c r="J42" s="166" t="s">
        <v>310</v>
      </c>
      <c r="K42" s="279"/>
      <c r="L42" s="56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</row>
    <row r="43" spans="1:30" s="10" customFormat="1" ht="157.5" customHeight="1" x14ac:dyDescent="0.25">
      <c r="A43" s="104" t="s">
        <v>152</v>
      </c>
      <c r="B43" s="104" t="s">
        <v>77</v>
      </c>
      <c r="C43" s="104" t="s">
        <v>96</v>
      </c>
      <c r="D43" s="104" t="s">
        <v>109</v>
      </c>
      <c r="E43" s="100" t="s">
        <v>308</v>
      </c>
      <c r="F43" s="100" t="s">
        <v>144</v>
      </c>
      <c r="G43" s="99" t="s">
        <v>196</v>
      </c>
      <c r="H43" s="99">
        <v>2022</v>
      </c>
      <c r="I43" s="100" t="s">
        <v>23</v>
      </c>
      <c r="J43" s="168" t="s">
        <v>309</v>
      </c>
      <c r="K43" s="220"/>
      <c r="L43" s="56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</row>
    <row r="44" spans="1:30" ht="110.25" x14ac:dyDescent="0.25">
      <c r="A44" s="104" t="s">
        <v>152</v>
      </c>
      <c r="B44" s="104" t="s">
        <v>77</v>
      </c>
      <c r="C44" s="104" t="s">
        <v>96</v>
      </c>
      <c r="D44" s="104" t="s">
        <v>21</v>
      </c>
      <c r="E44" s="274" t="s">
        <v>311</v>
      </c>
      <c r="F44" s="100" t="s">
        <v>228</v>
      </c>
      <c r="G44" s="99" t="s">
        <v>196</v>
      </c>
      <c r="H44" s="99">
        <v>2022</v>
      </c>
      <c r="I44" s="118" t="s">
        <v>23</v>
      </c>
      <c r="J44" s="166" t="s">
        <v>334</v>
      </c>
      <c r="K44" s="221"/>
    </row>
  </sheetData>
  <mergeCells count="12">
    <mergeCell ref="A2:D2"/>
    <mergeCell ref="K2:K3"/>
    <mergeCell ref="A1:K1"/>
    <mergeCell ref="F2:F3"/>
    <mergeCell ref="G2:G3"/>
    <mergeCell ref="J2:J3"/>
    <mergeCell ref="E19:K19"/>
    <mergeCell ref="E4:K4"/>
    <mergeCell ref="H2:H3"/>
    <mergeCell ref="I2:I3"/>
    <mergeCell ref="E30:K30"/>
    <mergeCell ref="E2:E3"/>
  </mergeCells>
  <phoneticPr fontId="18" type="noConversion"/>
  <pageMargins left="0.70866141732283472" right="0.19685039370078741" top="1.9291338582677167" bottom="0.23622047244094491" header="1.69" footer="0.19685039370078741"/>
  <pageSetup paperSize="9" scale="34" fitToHeight="0" orientation="landscape" r:id="rId1"/>
  <headerFooter alignWithMargins="0">
    <oddHeader>&amp;C&amp;P</oddHeader>
    <oddFooter>&amp;C</oddFooter>
  </headerFooter>
  <rowBreaks count="9" manualBreakCount="9">
    <brk id="5" max="16383" man="1"/>
    <brk id="8" max="16383" man="1"/>
    <brk id="11" max="16383" man="1"/>
    <brk id="12" max="16383" man="1"/>
    <brk id="15" max="16383" man="1"/>
    <brk id="18" max="16383" man="1"/>
    <brk id="20" max="16383" man="1"/>
    <brk id="28" max="16383" man="1"/>
    <brk id="3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"/>
  <sheetViews>
    <sheetView view="pageBreakPreview" zoomScale="120" zoomScaleNormal="120" zoomScaleSheetLayoutView="120" zoomScalePageLayoutView="120" workbookViewId="0">
      <selection activeCell="A2" sqref="A2"/>
    </sheetView>
  </sheetViews>
  <sheetFormatPr defaultRowHeight="15" x14ac:dyDescent="0.25"/>
  <cols>
    <col min="1" max="1" width="5.85546875" customWidth="1"/>
    <col min="2" max="2" width="5.5703125" customWidth="1"/>
    <col min="3" max="3" width="26" customWidth="1"/>
    <col min="4" max="4" width="24" customWidth="1"/>
    <col min="5" max="5" width="10.140625" customWidth="1"/>
    <col min="6" max="6" width="6" customWidth="1"/>
    <col min="7" max="7" width="5.5703125" customWidth="1"/>
    <col min="8" max="8" width="11.85546875" customWidth="1"/>
    <col min="9" max="9" width="8.5703125" customWidth="1"/>
    <col min="10" max="10" width="8.28515625" customWidth="1"/>
    <col min="11" max="11" width="9.28515625" customWidth="1"/>
  </cols>
  <sheetData>
    <row r="1" spans="1:13" s="1" customFormat="1" ht="44.25" customHeight="1" x14ac:dyDescent="0.2">
      <c r="A1" s="326" t="s">
        <v>326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</row>
    <row r="2" spans="1:13" s="1" customFormat="1" ht="18" customHeight="1" x14ac:dyDescent="0.2">
      <c r="A2" s="6"/>
      <c r="B2" s="6"/>
      <c r="C2" s="6"/>
      <c r="D2" s="5"/>
      <c r="E2" s="5"/>
      <c r="F2" s="5"/>
      <c r="G2" s="5"/>
      <c r="H2" s="5"/>
      <c r="I2" s="5"/>
      <c r="J2" s="5"/>
      <c r="K2" s="5"/>
    </row>
    <row r="3" spans="1:13" s="1" customFormat="1" ht="72.75" customHeight="1" x14ac:dyDescent="0.2">
      <c r="A3" s="383" t="s">
        <v>89</v>
      </c>
      <c r="B3" s="382"/>
      <c r="C3" s="383" t="s">
        <v>155</v>
      </c>
      <c r="D3" s="327" t="s">
        <v>95</v>
      </c>
      <c r="E3" s="328" t="s">
        <v>73</v>
      </c>
      <c r="F3" s="330" t="s">
        <v>119</v>
      </c>
      <c r="G3" s="331"/>
      <c r="H3" s="332"/>
      <c r="I3" s="330" t="s">
        <v>273</v>
      </c>
      <c r="J3" s="384"/>
      <c r="K3" s="385"/>
      <c r="L3" s="389" t="s">
        <v>164</v>
      </c>
      <c r="M3" s="390"/>
    </row>
    <row r="4" spans="1:13" ht="47.25" customHeight="1" x14ac:dyDescent="0.25">
      <c r="A4" s="382"/>
      <c r="B4" s="382"/>
      <c r="C4" s="382"/>
      <c r="D4" s="382"/>
      <c r="E4" s="358"/>
      <c r="F4" s="327" t="s">
        <v>120</v>
      </c>
      <c r="G4" s="327" t="s">
        <v>121</v>
      </c>
      <c r="H4" s="327" t="s">
        <v>122</v>
      </c>
      <c r="I4" s="327" t="s">
        <v>160</v>
      </c>
      <c r="J4" s="327" t="s">
        <v>123</v>
      </c>
      <c r="K4" s="327" t="s">
        <v>124</v>
      </c>
      <c r="L4" s="391" t="s">
        <v>125</v>
      </c>
      <c r="M4" s="392" t="s">
        <v>162</v>
      </c>
    </row>
    <row r="5" spans="1:13" ht="14.1" customHeight="1" x14ac:dyDescent="0.25">
      <c r="A5" s="17" t="s">
        <v>100</v>
      </c>
      <c r="B5" s="17" t="s">
        <v>90</v>
      </c>
      <c r="C5" s="382"/>
      <c r="D5" s="382"/>
      <c r="E5" s="359"/>
      <c r="F5" s="327"/>
      <c r="G5" s="327"/>
      <c r="H5" s="327"/>
      <c r="I5" s="327"/>
      <c r="J5" s="327"/>
      <c r="K5" s="327"/>
      <c r="L5" s="391"/>
      <c r="M5" s="359"/>
    </row>
    <row r="6" spans="1:13" ht="32.25" customHeight="1" x14ac:dyDescent="0.25">
      <c r="A6" s="11" t="s">
        <v>152</v>
      </c>
      <c r="B6" s="11"/>
      <c r="C6" s="386" t="s">
        <v>274</v>
      </c>
      <c r="D6" s="387"/>
      <c r="E6" s="387"/>
      <c r="F6" s="387"/>
      <c r="G6" s="387"/>
      <c r="H6" s="387"/>
      <c r="I6" s="387"/>
      <c r="J6" s="387"/>
      <c r="K6" s="387"/>
      <c r="L6" s="387"/>
      <c r="M6" s="388"/>
    </row>
    <row r="8" spans="1:13" x14ac:dyDescent="0.25">
      <c r="A8" s="348" t="s">
        <v>59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</row>
  </sheetData>
  <mergeCells count="18">
    <mergeCell ref="A1:M1"/>
    <mergeCell ref="L3:M3"/>
    <mergeCell ref="J4:J5"/>
    <mergeCell ref="L4:L5"/>
    <mergeCell ref="M4:M5"/>
    <mergeCell ref="A8:M8"/>
    <mergeCell ref="D3:D5"/>
    <mergeCell ref="E3:E5"/>
    <mergeCell ref="A3:B4"/>
    <mergeCell ref="I3:K3"/>
    <mergeCell ref="C6:M6"/>
    <mergeCell ref="C3:C5"/>
    <mergeCell ref="G4:G5"/>
    <mergeCell ref="H4:H5"/>
    <mergeCell ref="I4:I5"/>
    <mergeCell ref="K4:K5"/>
    <mergeCell ref="F3:H3"/>
    <mergeCell ref="F4:F5"/>
  </mergeCells>
  <phoneticPr fontId="18" type="noConversion"/>
  <pageMargins left="0.59055118110236227" right="0.59055118110236227" top="1.3779527559055118" bottom="0.78740157480314965" header="0.70866141732283472" footer="0.31496062992125984"/>
  <pageSetup paperSize="9" scale="96" fitToHeight="0" orientation="landscape" r:id="rId1"/>
  <headerFooter>
    <oddHeader>&amp;C&amp;N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N24"/>
  <sheetViews>
    <sheetView view="pageBreakPreview" topLeftCell="C3" zoomScaleSheetLayoutView="100" workbookViewId="0">
      <pane xSplit="7" ySplit="4" topLeftCell="J18" activePane="bottomRight" state="frozen"/>
      <selection activeCell="C3" sqref="C3"/>
      <selection pane="topRight" activeCell="H3" sqref="H3"/>
      <selection pane="bottomLeft" activeCell="C9" sqref="C9"/>
      <selection pane="bottomRight" activeCell="N22" sqref="N22"/>
    </sheetView>
  </sheetViews>
  <sheetFormatPr defaultRowHeight="15" x14ac:dyDescent="0.25"/>
  <cols>
    <col min="1" max="1" width="4.7109375" customWidth="1"/>
    <col min="2" max="3" width="4.5703125" customWidth="1"/>
    <col min="4" max="4" width="8.140625" customWidth="1"/>
    <col min="5" max="5" width="3.42578125" customWidth="1"/>
    <col min="6" max="6" width="27.85546875" customWidth="1"/>
    <col min="7" max="7" width="10.5703125" customWidth="1"/>
    <col min="8" max="11" width="10.7109375" customWidth="1"/>
    <col min="12" max="12" width="11.7109375" customWidth="1"/>
    <col min="13" max="13" width="10.7109375" customWidth="1"/>
    <col min="14" max="14" width="18.5703125" customWidth="1"/>
  </cols>
  <sheetData>
    <row r="1" spans="1:14" ht="14.1" customHeight="1" x14ac:dyDescent="0.25">
      <c r="A1" s="2"/>
      <c r="B1" s="6"/>
      <c r="C1" s="6"/>
      <c r="D1" s="6"/>
      <c r="E1" s="6"/>
      <c r="F1" s="6"/>
      <c r="G1" s="6"/>
      <c r="H1" s="6"/>
      <c r="I1" s="6"/>
      <c r="J1" s="6"/>
      <c r="K1" s="6"/>
      <c r="L1" s="401" t="s">
        <v>126</v>
      </c>
      <c r="M1" s="401"/>
    </row>
    <row r="2" spans="1:14" ht="51" customHeight="1" x14ac:dyDescent="0.2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406" t="s">
        <v>159</v>
      </c>
      <c r="M2" s="406"/>
      <c r="N2" s="407"/>
    </row>
    <row r="3" spans="1:14" ht="30" customHeight="1" x14ac:dyDescent="0.25">
      <c r="A3" s="326" t="s">
        <v>329</v>
      </c>
      <c r="B3" s="326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</row>
    <row r="4" spans="1:14" ht="14.1" customHeight="1" x14ac:dyDescent="0.2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4" ht="47.25" customHeight="1" thickBot="1" x14ac:dyDescent="0.3">
      <c r="A5" s="402" t="s">
        <v>127</v>
      </c>
      <c r="B5" s="403"/>
      <c r="C5" s="399" t="s">
        <v>89</v>
      </c>
      <c r="D5" s="400"/>
      <c r="E5" s="404" t="s">
        <v>72</v>
      </c>
      <c r="F5" s="404" t="s">
        <v>74</v>
      </c>
      <c r="G5" s="404" t="s">
        <v>73</v>
      </c>
      <c r="H5" s="330" t="s">
        <v>128</v>
      </c>
      <c r="I5" s="331"/>
      <c r="J5" s="332"/>
      <c r="K5" s="328" t="s">
        <v>129</v>
      </c>
      <c r="L5" s="328" t="s">
        <v>130</v>
      </c>
      <c r="M5" s="328" t="s">
        <v>131</v>
      </c>
      <c r="N5" s="328" t="s">
        <v>132</v>
      </c>
    </row>
    <row r="6" spans="1:14" ht="48" customHeight="1" thickBot="1" x14ac:dyDescent="0.3">
      <c r="A6" s="403"/>
      <c r="B6" s="403"/>
      <c r="C6" s="137" t="s">
        <v>100</v>
      </c>
      <c r="D6" s="138" t="s">
        <v>90</v>
      </c>
      <c r="E6" s="404"/>
      <c r="F6" s="404"/>
      <c r="G6" s="404"/>
      <c r="H6" s="328" t="s">
        <v>170</v>
      </c>
      <c r="I6" s="328" t="s">
        <v>171</v>
      </c>
      <c r="J6" s="328" t="s">
        <v>172</v>
      </c>
      <c r="K6" s="398"/>
      <c r="L6" s="398"/>
      <c r="M6" s="398"/>
      <c r="N6" s="398"/>
    </row>
    <row r="7" spans="1:14" ht="21.75" customHeight="1" x14ac:dyDescent="0.25">
      <c r="A7" s="21" t="s">
        <v>100</v>
      </c>
      <c r="B7" s="21" t="s">
        <v>90</v>
      </c>
      <c r="C7" s="21"/>
      <c r="D7" s="21"/>
      <c r="E7" s="404"/>
      <c r="F7" s="405"/>
      <c r="G7" s="405"/>
      <c r="H7" s="329"/>
      <c r="I7" s="329"/>
      <c r="J7" s="329"/>
      <c r="K7" s="329"/>
      <c r="L7" s="329"/>
      <c r="M7" s="329"/>
      <c r="N7" s="329"/>
    </row>
    <row r="8" spans="1:14" s="7" customFormat="1" ht="27.75" customHeight="1" thickBot="1" x14ac:dyDescent="0.3">
      <c r="A8" s="46" t="s">
        <v>152</v>
      </c>
      <c r="B8" s="46" t="s">
        <v>79</v>
      </c>
      <c r="C8" s="139">
        <v>6</v>
      </c>
      <c r="D8" s="140">
        <v>1</v>
      </c>
      <c r="E8" s="47"/>
      <c r="F8" s="393" t="s">
        <v>169</v>
      </c>
      <c r="G8" s="393"/>
      <c r="H8" s="393"/>
      <c r="I8" s="393"/>
      <c r="J8" s="393"/>
      <c r="K8" s="393"/>
      <c r="L8" s="393"/>
      <c r="M8" s="393"/>
      <c r="N8" s="393"/>
    </row>
    <row r="9" spans="1:14" s="7" customFormat="1" ht="219" customHeight="1" x14ac:dyDescent="0.25">
      <c r="A9" s="14" t="s">
        <v>152</v>
      </c>
      <c r="B9" s="14" t="s">
        <v>79</v>
      </c>
      <c r="C9" s="133" t="s">
        <v>21</v>
      </c>
      <c r="D9" s="133" t="s">
        <v>79</v>
      </c>
      <c r="E9" s="52">
        <v>1</v>
      </c>
      <c r="F9" s="13" t="s">
        <v>2</v>
      </c>
      <c r="G9" s="52" t="s">
        <v>27</v>
      </c>
      <c r="H9" s="70">
        <v>1850</v>
      </c>
      <c r="I9" s="70">
        <v>1700</v>
      </c>
      <c r="J9" s="70">
        <v>0</v>
      </c>
      <c r="K9" s="22">
        <f>J9-I9</f>
        <v>-1700</v>
      </c>
      <c r="L9" s="60">
        <f>J9*100/I9</f>
        <v>0</v>
      </c>
      <c r="M9" s="60">
        <f>J9*100/H9</f>
        <v>0</v>
      </c>
      <c r="N9" s="280" t="s">
        <v>330</v>
      </c>
    </row>
    <row r="10" spans="1:14" ht="224.25" customHeight="1" x14ac:dyDescent="0.25">
      <c r="A10" s="14" t="s">
        <v>152</v>
      </c>
      <c r="B10" s="14" t="s">
        <v>79</v>
      </c>
      <c r="C10" s="133" t="s">
        <v>21</v>
      </c>
      <c r="D10" s="133" t="s">
        <v>79</v>
      </c>
      <c r="E10" s="52">
        <v>2</v>
      </c>
      <c r="F10" s="13" t="s">
        <v>1</v>
      </c>
      <c r="G10" s="52" t="s">
        <v>27</v>
      </c>
      <c r="H10" s="70">
        <v>2063</v>
      </c>
      <c r="I10" s="281">
        <v>2100</v>
      </c>
      <c r="J10" s="281">
        <v>0</v>
      </c>
      <c r="K10" s="22">
        <f>J10-I10</f>
        <v>-2100</v>
      </c>
      <c r="L10" s="60">
        <f>J10*100/I10</f>
        <v>0</v>
      </c>
      <c r="M10" s="60">
        <f>J10*100/H10</f>
        <v>0</v>
      </c>
      <c r="N10" s="280" t="s">
        <v>338</v>
      </c>
    </row>
    <row r="11" spans="1:14" s="7" customFormat="1" ht="14.1" customHeight="1" thickBot="1" x14ac:dyDescent="0.3">
      <c r="A11" s="46" t="s">
        <v>152</v>
      </c>
      <c r="B11" s="46" t="s">
        <v>77</v>
      </c>
      <c r="C11" s="141">
        <v>6</v>
      </c>
      <c r="D11" s="142">
        <v>2</v>
      </c>
      <c r="E11" s="47"/>
      <c r="F11" s="397" t="s">
        <v>201</v>
      </c>
      <c r="G11" s="397"/>
      <c r="H11" s="397"/>
      <c r="I11" s="397"/>
      <c r="J11" s="397"/>
      <c r="K11" s="397"/>
      <c r="L11" s="397"/>
      <c r="M11" s="397"/>
      <c r="N11" s="397"/>
    </row>
    <row r="12" spans="1:14" ht="231.75" customHeight="1" x14ac:dyDescent="0.25">
      <c r="A12" s="14" t="s">
        <v>152</v>
      </c>
      <c r="B12" s="14" t="s">
        <v>77</v>
      </c>
      <c r="C12" s="133" t="s">
        <v>21</v>
      </c>
      <c r="D12" s="133" t="s">
        <v>77</v>
      </c>
      <c r="E12" s="52">
        <v>1</v>
      </c>
      <c r="F12" s="13" t="s">
        <v>3</v>
      </c>
      <c r="G12" s="52" t="s">
        <v>26</v>
      </c>
      <c r="H12" s="70">
        <v>216</v>
      </c>
      <c r="I12" s="70">
        <v>214</v>
      </c>
      <c r="J12" s="281">
        <v>0</v>
      </c>
      <c r="K12" s="22">
        <f t="shared" ref="K12:K17" si="0">J12-I12</f>
        <v>-214</v>
      </c>
      <c r="L12" s="60">
        <f>J12*100/I12</f>
        <v>0</v>
      </c>
      <c r="M12" s="60">
        <f>J12*100/H12</f>
        <v>0</v>
      </c>
      <c r="N12" s="23" t="s">
        <v>331</v>
      </c>
    </row>
    <row r="13" spans="1:14" ht="230.25" customHeight="1" x14ac:dyDescent="0.25">
      <c r="A13" s="14" t="s">
        <v>152</v>
      </c>
      <c r="B13" s="14" t="s">
        <v>77</v>
      </c>
      <c r="C13" s="133" t="s">
        <v>21</v>
      </c>
      <c r="D13" s="133" t="s">
        <v>77</v>
      </c>
      <c r="E13" s="52">
        <v>2</v>
      </c>
      <c r="F13" s="135" t="s">
        <v>211</v>
      </c>
      <c r="G13" s="52" t="s">
        <v>24</v>
      </c>
      <c r="H13" s="282">
        <v>87.5</v>
      </c>
      <c r="I13" s="282">
        <v>80.5</v>
      </c>
      <c r="J13" s="282">
        <v>0</v>
      </c>
      <c r="K13" s="283">
        <f t="shared" si="0"/>
        <v>-80.5</v>
      </c>
      <c r="L13" s="283">
        <f t="shared" ref="L13:L16" si="1">J13*100/I13</f>
        <v>0</v>
      </c>
      <c r="M13" s="283">
        <f t="shared" ref="M13:M16" si="2">J13*100/H13</f>
        <v>0</v>
      </c>
      <c r="N13" s="23" t="s">
        <v>331</v>
      </c>
    </row>
    <row r="14" spans="1:14" ht="101.25" customHeight="1" x14ac:dyDescent="0.25">
      <c r="A14" s="14" t="s">
        <v>152</v>
      </c>
      <c r="B14" s="14" t="s">
        <v>77</v>
      </c>
      <c r="C14" s="245" t="s">
        <v>21</v>
      </c>
      <c r="D14" s="245" t="s">
        <v>77</v>
      </c>
      <c r="E14" s="281">
        <v>3</v>
      </c>
      <c r="F14" s="280" t="s">
        <v>212</v>
      </c>
      <c r="G14" s="281" t="s">
        <v>27</v>
      </c>
      <c r="H14" s="281">
        <v>25</v>
      </c>
      <c r="I14" s="281">
        <v>23</v>
      </c>
      <c r="J14" s="281">
        <v>39</v>
      </c>
      <c r="K14" s="284">
        <f t="shared" si="0"/>
        <v>16</v>
      </c>
      <c r="L14" s="285">
        <f t="shared" si="1"/>
        <v>169.56521739130434</v>
      </c>
      <c r="M14" s="285">
        <f t="shared" si="2"/>
        <v>156</v>
      </c>
      <c r="N14" s="286" t="s">
        <v>232</v>
      </c>
    </row>
    <row r="15" spans="1:14" ht="101.25" x14ac:dyDescent="0.25">
      <c r="A15" s="134" t="s">
        <v>152</v>
      </c>
      <c r="B15" s="134" t="s">
        <v>77</v>
      </c>
      <c r="C15" s="245" t="s">
        <v>21</v>
      </c>
      <c r="D15" s="245" t="s">
        <v>77</v>
      </c>
      <c r="E15" s="281">
        <v>4</v>
      </c>
      <c r="F15" s="280" t="s">
        <v>213</v>
      </c>
      <c r="G15" s="281" t="s">
        <v>27</v>
      </c>
      <c r="H15" s="281">
        <v>47</v>
      </c>
      <c r="I15" s="281">
        <v>70</v>
      </c>
      <c r="J15" s="281">
        <v>54</v>
      </c>
      <c r="K15" s="284">
        <f t="shared" si="0"/>
        <v>-16</v>
      </c>
      <c r="L15" s="285">
        <f t="shared" si="1"/>
        <v>77.142857142857139</v>
      </c>
      <c r="M15" s="285">
        <f t="shared" si="2"/>
        <v>114.8936170212766</v>
      </c>
      <c r="N15" s="287" t="s">
        <v>339</v>
      </c>
    </row>
    <row r="16" spans="1:14" ht="231.75" customHeight="1" x14ac:dyDescent="0.25">
      <c r="A16" s="28" t="s">
        <v>152</v>
      </c>
      <c r="B16" s="28" t="s">
        <v>77</v>
      </c>
      <c r="C16" s="245" t="s">
        <v>21</v>
      </c>
      <c r="D16" s="245" t="s">
        <v>77</v>
      </c>
      <c r="E16" s="281">
        <v>5</v>
      </c>
      <c r="F16" s="280" t="s">
        <v>214</v>
      </c>
      <c r="G16" s="281" t="s">
        <v>28</v>
      </c>
      <c r="H16" s="281">
        <v>17</v>
      </c>
      <c r="I16" s="281">
        <v>9</v>
      </c>
      <c r="J16" s="281">
        <v>0</v>
      </c>
      <c r="K16" s="284">
        <f t="shared" si="0"/>
        <v>-9</v>
      </c>
      <c r="L16" s="285">
        <f t="shared" si="1"/>
        <v>0</v>
      </c>
      <c r="M16" s="285">
        <f t="shared" si="2"/>
        <v>0</v>
      </c>
      <c r="N16" s="288" t="s">
        <v>337</v>
      </c>
    </row>
    <row r="17" spans="1:14" ht="295.5" customHeight="1" thickBot="1" x14ac:dyDescent="0.3">
      <c r="A17" s="28" t="s">
        <v>152</v>
      </c>
      <c r="B17" s="28" t="s">
        <v>77</v>
      </c>
      <c r="C17" s="245" t="s">
        <v>21</v>
      </c>
      <c r="D17" s="245" t="s">
        <v>77</v>
      </c>
      <c r="E17" s="289">
        <v>6</v>
      </c>
      <c r="F17" s="290" t="s">
        <v>215</v>
      </c>
      <c r="G17" s="281" t="s">
        <v>216</v>
      </c>
      <c r="H17" s="281">
        <v>510</v>
      </c>
      <c r="I17" s="281">
        <v>520</v>
      </c>
      <c r="J17" s="281">
        <v>50</v>
      </c>
      <c r="K17" s="284">
        <f t="shared" si="0"/>
        <v>-470</v>
      </c>
      <c r="L17" s="285">
        <f>J17*100/I17</f>
        <v>9.615384615384615</v>
      </c>
      <c r="M17" s="285">
        <f>J17*100/H17</f>
        <v>9.8039215686274517</v>
      </c>
      <c r="N17" s="288" t="s">
        <v>336</v>
      </c>
    </row>
    <row r="18" spans="1:14" s="7" customFormat="1" ht="32.25" customHeight="1" thickBot="1" x14ac:dyDescent="0.3">
      <c r="A18" s="46" t="s">
        <v>152</v>
      </c>
      <c r="B18" s="46" t="s">
        <v>107</v>
      </c>
      <c r="C18" s="292" t="s">
        <v>152</v>
      </c>
      <c r="D18" s="143">
        <v>3</v>
      </c>
      <c r="E18" s="47"/>
      <c r="F18" s="394" t="s">
        <v>191</v>
      </c>
      <c r="G18" s="395"/>
      <c r="H18" s="395"/>
      <c r="I18" s="395"/>
      <c r="J18" s="395"/>
      <c r="K18" s="395"/>
      <c r="L18" s="395"/>
      <c r="M18" s="395"/>
      <c r="N18" s="396"/>
    </row>
    <row r="19" spans="1:14" ht="50.25" customHeight="1" x14ac:dyDescent="0.25">
      <c r="A19" s="14" t="s">
        <v>152</v>
      </c>
      <c r="B19" s="14">
        <v>3</v>
      </c>
      <c r="C19" s="176" t="s">
        <v>152</v>
      </c>
      <c r="D19" s="133" t="s">
        <v>107</v>
      </c>
      <c r="E19" s="52">
        <v>1</v>
      </c>
      <c r="F19" s="24" t="s">
        <v>217</v>
      </c>
      <c r="G19" s="52" t="s">
        <v>26</v>
      </c>
      <c r="H19" s="70">
        <v>58</v>
      </c>
      <c r="I19" s="70">
        <v>31</v>
      </c>
      <c r="J19" s="70">
        <v>39</v>
      </c>
      <c r="K19" s="22">
        <f t="shared" ref="K19:K22" si="3">J19-I19</f>
        <v>8</v>
      </c>
      <c r="L19" s="60">
        <f>J19*100/I19</f>
        <v>125.80645161290323</v>
      </c>
      <c r="M19" s="60">
        <f>J19*100/H19</f>
        <v>67.241379310344826</v>
      </c>
      <c r="N19" s="23" t="s">
        <v>332</v>
      </c>
    </row>
    <row r="20" spans="1:14" ht="122.25" customHeight="1" x14ac:dyDescent="0.25">
      <c r="A20" s="14" t="s">
        <v>152</v>
      </c>
      <c r="B20" s="14">
        <v>3</v>
      </c>
      <c r="C20" s="176" t="s">
        <v>152</v>
      </c>
      <c r="D20" s="133" t="s">
        <v>107</v>
      </c>
      <c r="E20" s="52">
        <v>2</v>
      </c>
      <c r="F20" s="135" t="s">
        <v>218</v>
      </c>
      <c r="G20" s="52" t="s">
        <v>25</v>
      </c>
      <c r="H20" s="70">
        <v>1980</v>
      </c>
      <c r="I20" s="70">
        <v>1550</v>
      </c>
      <c r="J20" s="70">
        <v>606.5</v>
      </c>
      <c r="K20" s="22">
        <f t="shared" si="3"/>
        <v>-943.5</v>
      </c>
      <c r="L20" s="60">
        <f t="shared" ref="L20:L22" si="4">J20*100/I20</f>
        <v>39.12903225806452</v>
      </c>
      <c r="M20" s="60">
        <f t="shared" ref="M20:M22" si="5">J20*100/H20</f>
        <v>30.631313131313131</v>
      </c>
      <c r="N20" s="23" t="s">
        <v>333</v>
      </c>
    </row>
    <row r="21" spans="1:14" ht="81" customHeight="1" x14ac:dyDescent="0.25">
      <c r="A21" s="14" t="s">
        <v>152</v>
      </c>
      <c r="B21" s="14" t="s">
        <v>107</v>
      </c>
      <c r="C21" s="176" t="s">
        <v>152</v>
      </c>
      <c r="D21" s="133" t="s">
        <v>107</v>
      </c>
      <c r="E21" s="52">
        <v>3</v>
      </c>
      <c r="F21" s="135" t="s">
        <v>219</v>
      </c>
      <c r="G21" s="52" t="s">
        <v>24</v>
      </c>
      <c r="H21" s="70">
        <v>0</v>
      </c>
      <c r="I21" s="70">
        <v>47</v>
      </c>
      <c r="J21" s="70">
        <v>41</v>
      </c>
      <c r="K21" s="22">
        <f t="shared" si="3"/>
        <v>-6</v>
      </c>
      <c r="L21" s="60">
        <f t="shared" si="4"/>
        <v>87.234042553191486</v>
      </c>
      <c r="M21" s="60" t="e">
        <f t="shared" si="5"/>
        <v>#DIV/0!</v>
      </c>
      <c r="N21" s="288" t="s">
        <v>335</v>
      </c>
    </row>
    <row r="22" spans="1:14" ht="54" customHeight="1" x14ac:dyDescent="0.25">
      <c r="A22" s="14" t="s">
        <v>152</v>
      </c>
      <c r="B22" s="14" t="s">
        <v>107</v>
      </c>
      <c r="C22" s="176" t="s">
        <v>152</v>
      </c>
      <c r="D22" s="133" t="s">
        <v>107</v>
      </c>
      <c r="E22" s="52">
        <v>4</v>
      </c>
      <c r="F22" s="135" t="s">
        <v>220</v>
      </c>
      <c r="G22" s="52" t="s">
        <v>26</v>
      </c>
      <c r="H22" s="70">
        <v>670</v>
      </c>
      <c r="I22" s="70">
        <v>665</v>
      </c>
      <c r="J22" s="70">
        <v>670</v>
      </c>
      <c r="K22" s="22">
        <f t="shared" si="3"/>
        <v>5</v>
      </c>
      <c r="L22" s="60">
        <f t="shared" si="4"/>
        <v>100.75187969924812</v>
      </c>
      <c r="M22" s="60">
        <f t="shared" si="5"/>
        <v>100</v>
      </c>
      <c r="N22" s="23" t="s">
        <v>231</v>
      </c>
    </row>
    <row r="23" spans="1:14" x14ac:dyDescent="0.25">
      <c r="G23" s="18"/>
      <c r="H23" s="20"/>
      <c r="I23" s="20"/>
      <c r="J23" s="20"/>
      <c r="K23" s="20"/>
      <c r="L23" s="20"/>
      <c r="M23" s="20"/>
      <c r="N23" s="20"/>
    </row>
    <row r="24" spans="1:14" x14ac:dyDescent="0.25">
      <c r="A24" s="348" t="s">
        <v>62</v>
      </c>
      <c r="B24" s="348"/>
      <c r="C24" s="348"/>
      <c r="D24" s="348"/>
      <c r="E24" s="348"/>
      <c r="F24" s="348"/>
      <c r="G24" s="348"/>
      <c r="H24" s="348"/>
      <c r="I24" s="348"/>
      <c r="J24" s="348"/>
      <c r="K24" s="348"/>
      <c r="L24" s="348"/>
      <c r="M24" s="348"/>
      <c r="N24" s="348"/>
    </row>
  </sheetData>
  <mergeCells count="20">
    <mergeCell ref="L1:M1"/>
    <mergeCell ref="A5:B6"/>
    <mergeCell ref="E5:E7"/>
    <mergeCell ref="F5:F7"/>
    <mergeCell ref="G5:G7"/>
    <mergeCell ref="A3:N3"/>
    <mergeCell ref="M5:M7"/>
    <mergeCell ref="I6:I7"/>
    <mergeCell ref="L2:N2"/>
    <mergeCell ref="N5:N7"/>
    <mergeCell ref="A24:N24"/>
    <mergeCell ref="H5:J5"/>
    <mergeCell ref="H6:H7"/>
    <mergeCell ref="F8:N8"/>
    <mergeCell ref="F18:N18"/>
    <mergeCell ref="F11:N11"/>
    <mergeCell ref="J6:J7"/>
    <mergeCell ref="K5:K7"/>
    <mergeCell ref="L5:L7"/>
    <mergeCell ref="C5:D5"/>
  </mergeCells>
  <phoneticPr fontId="18" type="noConversion"/>
  <pageMargins left="0.70866141732283472" right="0.35" top="1.3779527559055118" bottom="0.86614173228346458" header="0.70866141732283472" footer="0.27559055118110237"/>
  <pageSetup paperSize="9" scale="62" fitToHeight="0" orientation="landscape" r:id="rId1"/>
  <headerFooter>
    <oddHeader>&amp;C&amp;P</oddHeader>
  </headerFooter>
  <rowBreaks count="5" manualBreakCount="5">
    <brk id="9" max="11" man="1"/>
    <brk id="13" max="11" man="1"/>
    <brk id="15" max="13" man="1"/>
    <brk id="17" max="13" man="1"/>
    <brk id="2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ОЭ общая</vt:lpstr>
      <vt:lpstr>ОЭПП1</vt:lpstr>
      <vt:lpstr>ОЭПП2</vt:lpstr>
      <vt:lpstr>ОЭПП3</vt:lpstr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'форма 1'!Заголовки_для_печати</vt:lpstr>
      <vt:lpstr>'форма 2'!Заголовки_для_печати</vt:lpstr>
      <vt:lpstr>'форма 3'!Заголовки_для_печати</vt:lpstr>
      <vt:lpstr>'форма 5'!Заголовки_для_печати</vt:lpstr>
      <vt:lpstr>'ОЭ общая'!Область_печати</vt:lpstr>
      <vt:lpstr>'форма 1'!Область_печати</vt:lpstr>
      <vt:lpstr>'форма 2'!Область_печати</vt:lpstr>
      <vt:lpstr>'форма 4'!Область_печати</vt:lpstr>
      <vt:lpstr>'форма 5'!Область_печати</vt:lpstr>
      <vt:lpstr>'форма 6'!Область_печати</vt:lpstr>
      <vt:lpstr>'форма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2018-03-12T11:31:28Z</cp:lastPrinted>
  <dcterms:created xsi:type="dcterms:W3CDTF">2006-09-28T05:33:49Z</dcterms:created>
  <dcterms:modified xsi:type="dcterms:W3CDTF">2023-02-22T11:16:43Z</dcterms:modified>
</cp:coreProperties>
</file>