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0" yWindow="0" windowWidth="28800" windowHeight="12345" tabRatio="852" activeTab="7"/>
  </bookViews>
  <sheets>
    <sheet name="форма 1" sheetId="1" r:id="rId1"/>
    <sheet name="форма 2" sheetId="2" r:id="rId2"/>
    <sheet name="форма 3" sheetId="14" r:id="rId3"/>
    <sheet name="форма 4" sheetId="4" r:id="rId4"/>
    <sheet name="форма 5" sheetId="13" r:id="rId5"/>
    <sheet name="форма 6" sheetId="5" r:id="rId6"/>
    <sheet name="форма 7" sheetId="7" r:id="rId7"/>
    <sheet name="ОЭМП" sheetId="8" r:id="rId8"/>
    <sheet name="ОЭПП1" sheetId="9" r:id="rId9"/>
    <sheet name="ОЭПП2" sheetId="10" r:id="rId10"/>
    <sheet name="ОЭПП3" sheetId="11" r:id="rId11"/>
    <sheet name="ОЭПП4" sheetId="12" r:id="rId12"/>
    <sheet name="ОЭПП5" sheetId="15" r:id="rId13"/>
  </sheets>
  <externalReferences>
    <externalReference r:id="rId14"/>
  </externalReferences>
  <definedNames>
    <definedName name="_xlnm._FilterDatabase" localSheetId="0" hidden="1">'форма 1'!$A$8:$P$129</definedName>
    <definedName name="_xlnm._FilterDatabase" localSheetId="2" hidden="1">'форма 3'!$A$5:$WVS$101</definedName>
    <definedName name="_xlnm.Print_Titles" localSheetId="0">'форма 1'!$6:$8</definedName>
    <definedName name="_xlnm.Print_Titles" localSheetId="1">'форма 2'!$3:$5</definedName>
    <definedName name="_xlnm.Print_Titles" localSheetId="3">'форма 4'!$3:$5</definedName>
    <definedName name="_xlnm.Print_Titles" localSheetId="4">'форма 5'!$3:$5</definedName>
    <definedName name="_xlnm.Print_Area" localSheetId="7">ОЭМП!$A$1:$AB$20</definedName>
    <definedName name="_xlnm.Print_Area" localSheetId="0">'форма 1'!$A$1:$O$132</definedName>
    <definedName name="_xlnm.Print_Area" localSheetId="1">'форма 2'!$A$1:$G$67</definedName>
    <definedName name="_xlnm.Print_Area" localSheetId="2">'форма 3'!$A$1:$K$103</definedName>
    <definedName name="_xlnm.Print_Area" localSheetId="3">'форма 4'!$A$1:$M$14</definedName>
  </definedNames>
  <calcPr calcId="124519"/>
</workbook>
</file>

<file path=xl/calcChain.xml><?xml version="1.0" encoding="utf-8"?>
<calcChain xmlns="http://schemas.openxmlformats.org/spreadsheetml/2006/main">
  <c r="C16" i="15"/>
  <c r="C16" i="12"/>
  <c r="C16" i="11"/>
  <c r="C16" i="10"/>
  <c r="C16" i="9"/>
  <c r="C16" i="8"/>
  <c r="K13" i="4" l="1"/>
  <c r="J13"/>
  <c r="I13"/>
  <c r="H13"/>
  <c r="K12"/>
  <c r="J12"/>
  <c r="I12"/>
  <c r="H12"/>
  <c r="F20" i="2" l="1"/>
  <c r="F62"/>
  <c r="E62"/>
  <c r="F61"/>
  <c r="F51"/>
  <c r="E51"/>
  <c r="F53"/>
  <c r="E53"/>
  <c r="F50"/>
  <c r="F43"/>
  <c r="E43"/>
  <c r="F40"/>
  <c r="F33"/>
  <c r="E33"/>
  <c r="F31"/>
  <c r="E31"/>
  <c r="F30"/>
  <c r="F23"/>
  <c r="E23"/>
  <c r="F21"/>
  <c r="E21"/>
  <c r="F22"/>
  <c r="E22"/>
  <c r="P8" i="4" l="1"/>
  <c r="O8"/>
  <c r="N8"/>
  <c r="J7"/>
  <c r="K7"/>
  <c r="I7"/>
  <c r="M86" i="1"/>
  <c r="M65" s="1"/>
  <c r="M12" s="1"/>
  <c r="N86"/>
  <c r="L86"/>
  <c r="M85"/>
  <c r="N85"/>
  <c r="L85"/>
  <c r="O121"/>
  <c r="P121"/>
  <c r="O108"/>
  <c r="P108"/>
  <c r="O96"/>
  <c r="P96"/>
  <c r="O93"/>
  <c r="P93"/>
  <c r="O118"/>
  <c r="P118"/>
  <c r="O119"/>
  <c r="P119"/>
  <c r="O104"/>
  <c r="P104"/>
  <c r="O111"/>
  <c r="P111"/>
  <c r="O94"/>
  <c r="P94"/>
  <c r="O101"/>
  <c r="P101"/>
  <c r="M78"/>
  <c r="M77" s="1"/>
  <c r="N78"/>
  <c r="N77" s="1"/>
  <c r="L78"/>
  <c r="M66"/>
  <c r="N66"/>
  <c r="L66"/>
  <c r="M123"/>
  <c r="M122" s="1"/>
  <c r="N123"/>
  <c r="N122" s="1"/>
  <c r="L123"/>
  <c r="M59"/>
  <c r="N59"/>
  <c r="L59"/>
  <c r="M55"/>
  <c r="N55"/>
  <c r="L55"/>
  <c r="L40"/>
  <c r="M40"/>
  <c r="N40"/>
  <c r="L41"/>
  <c r="L38" s="1"/>
  <c r="M48"/>
  <c r="N48"/>
  <c r="L48"/>
  <c r="L33"/>
  <c r="L31"/>
  <c r="L26"/>
  <c r="L18"/>
  <c r="L14"/>
  <c r="P99"/>
  <c r="P100"/>
  <c r="P102"/>
  <c r="P103"/>
  <c r="P105"/>
  <c r="P106"/>
  <c r="P107"/>
  <c r="P109"/>
  <c r="O83"/>
  <c r="P83"/>
  <c r="O81"/>
  <c r="P81"/>
  <c r="P124"/>
  <c r="P125"/>
  <c r="P126"/>
  <c r="P127"/>
  <c r="P128"/>
  <c r="O61"/>
  <c r="P61"/>
  <c r="O62"/>
  <c r="P62"/>
  <c r="P50"/>
  <c r="L54" l="1"/>
  <c r="L37"/>
  <c r="N54"/>
  <c r="N53" s="1"/>
  <c r="M54"/>
  <c r="M53" s="1"/>
  <c r="L13"/>
  <c r="M84"/>
  <c r="M64"/>
  <c r="M63" s="1"/>
  <c r="O43"/>
  <c r="P43"/>
  <c r="M37"/>
  <c r="M41"/>
  <c r="M38" s="1"/>
  <c r="M11" s="1"/>
  <c r="M33"/>
  <c r="N33"/>
  <c r="P46"/>
  <c r="M31"/>
  <c r="M26"/>
  <c r="N26"/>
  <c r="M18"/>
  <c r="O21"/>
  <c r="P21"/>
  <c r="M14"/>
  <c r="M13" l="1"/>
  <c r="M10" s="1"/>
  <c r="M9" s="1"/>
  <c r="M39"/>
  <c r="M36"/>
  <c r="P129"/>
  <c r="P120"/>
  <c r="P117"/>
  <c r="P116"/>
  <c r="P115"/>
  <c r="P114"/>
  <c r="P113"/>
  <c r="P112"/>
  <c r="P110"/>
  <c r="P98"/>
  <c r="P97"/>
  <c r="P95"/>
  <c r="P92"/>
  <c r="P91"/>
  <c r="P90"/>
  <c r="P89"/>
  <c r="P88"/>
  <c r="P87"/>
  <c r="P82"/>
  <c r="P80"/>
  <c r="P79"/>
  <c r="P76"/>
  <c r="P75"/>
  <c r="P74"/>
  <c r="P73"/>
  <c r="P72"/>
  <c r="P71"/>
  <c r="P70"/>
  <c r="P69"/>
  <c r="P68"/>
  <c r="P67"/>
  <c r="P60"/>
  <c r="P58"/>
  <c r="P57"/>
  <c r="P56"/>
  <c r="P52"/>
  <c r="P51"/>
  <c r="P49"/>
  <c r="P47"/>
  <c r="P45"/>
  <c r="P44"/>
  <c r="P42"/>
  <c r="P35"/>
  <c r="P34"/>
  <c r="P32"/>
  <c r="P30"/>
  <c r="P29"/>
  <c r="P28"/>
  <c r="P27"/>
  <c r="P25"/>
  <c r="P24"/>
  <c r="P23"/>
  <c r="P22"/>
  <c r="P20"/>
  <c r="P19"/>
  <c r="P17"/>
  <c r="P16"/>
  <c r="P15"/>
  <c r="F11" i="2" l="1"/>
  <c r="F15"/>
  <c r="F16"/>
  <c r="E16"/>
  <c r="E15"/>
  <c r="E12"/>
  <c r="E13"/>
  <c r="F13"/>
  <c r="E14"/>
  <c r="F14"/>
  <c r="E11"/>
  <c r="E10"/>
  <c r="E9"/>
  <c r="F12" l="1"/>
  <c r="F18"/>
  <c r="G20"/>
  <c r="G23"/>
  <c r="F10"/>
  <c r="F9"/>
  <c r="P123" i="1"/>
  <c r="P85"/>
  <c r="L64"/>
  <c r="P66"/>
  <c r="P55"/>
  <c r="P48"/>
  <c r="P40"/>
  <c r="P33"/>
  <c r="P26"/>
  <c r="N18"/>
  <c r="P18" s="1"/>
  <c r="N14"/>
  <c r="F7" i="2" l="1"/>
  <c r="P14" i="1"/>
  <c r="P86"/>
  <c r="N65"/>
  <c r="P78"/>
  <c r="N64"/>
  <c r="O120"/>
  <c r="O113"/>
  <c r="O112"/>
  <c r="O92"/>
  <c r="O91"/>
  <c r="O90"/>
  <c r="N63" l="1"/>
  <c r="O68"/>
  <c r="O69"/>
  <c r="O17"/>
  <c r="J31" i="13" l="1"/>
  <c r="K31"/>
  <c r="K23"/>
  <c r="K16"/>
  <c r="J16"/>
  <c r="K7"/>
  <c r="J7"/>
  <c r="C5" i="11"/>
  <c r="D5"/>
  <c r="E5"/>
  <c r="F5"/>
  <c r="G5"/>
  <c r="E59" i="2" l="1"/>
  <c r="E58" s="1"/>
  <c r="E48"/>
  <c r="E47" s="1"/>
  <c r="E38"/>
  <c r="E37" s="1"/>
  <c r="E28"/>
  <c r="E27" s="1"/>
  <c r="E18"/>
  <c r="E17" s="1"/>
  <c r="J5" i="8" l="1"/>
  <c r="K5"/>
  <c r="L5"/>
  <c r="M5"/>
  <c r="N5"/>
  <c r="O5"/>
  <c r="P5"/>
  <c r="Q5"/>
  <c r="R5"/>
  <c r="S5"/>
  <c r="T5"/>
  <c r="U5"/>
  <c r="V5"/>
  <c r="W5"/>
  <c r="X5"/>
  <c r="Y5"/>
  <c r="Z5"/>
  <c r="AA5"/>
  <c r="J6"/>
  <c r="K6"/>
  <c r="L6"/>
  <c r="M6"/>
  <c r="N6"/>
  <c r="O6"/>
  <c r="P6"/>
  <c r="Q6"/>
  <c r="R6"/>
  <c r="S6"/>
  <c r="T6"/>
  <c r="U6"/>
  <c r="V6"/>
  <c r="W6"/>
  <c r="X6"/>
  <c r="Y6"/>
  <c r="Z6"/>
  <c r="AA6"/>
  <c r="J7"/>
  <c r="K7"/>
  <c r="L7"/>
  <c r="M7"/>
  <c r="N7"/>
  <c r="O7"/>
  <c r="P7"/>
  <c r="Q7"/>
  <c r="R7"/>
  <c r="S7"/>
  <c r="T7"/>
  <c r="U7"/>
  <c r="V7"/>
  <c r="W7"/>
  <c r="X7"/>
  <c r="Y7"/>
  <c r="Z7"/>
  <c r="AA7"/>
  <c r="AB5"/>
  <c r="AB6"/>
  <c r="AB7"/>
  <c r="E7" i="10"/>
  <c r="L13" i="4" l="1"/>
  <c r="M13" l="1"/>
  <c r="R8"/>
  <c r="Q8"/>
  <c r="S9" l="1"/>
  <c r="S8"/>
  <c r="S10"/>
  <c r="T9"/>
  <c r="U9"/>
  <c r="T8"/>
  <c r="U10"/>
  <c r="T10"/>
  <c r="U8"/>
  <c r="R9"/>
  <c r="Q9"/>
  <c r="F59" i="2" l="1"/>
  <c r="F58" s="1"/>
  <c r="F28"/>
  <c r="F27" s="1"/>
  <c r="F48" l="1"/>
  <c r="F47" s="1"/>
  <c r="F38"/>
  <c r="F37" s="1"/>
  <c r="P59" i="1"/>
  <c r="O60"/>
  <c r="L65"/>
  <c r="P122"/>
  <c r="L122"/>
  <c r="O128"/>
  <c r="O129"/>
  <c r="O127"/>
  <c r="O95"/>
  <c r="O110"/>
  <c r="O80"/>
  <c r="O82"/>
  <c r="O35"/>
  <c r="O30"/>
  <c r="O25"/>
  <c r="O24"/>
  <c r="F17" i="2" l="1"/>
  <c r="E7" i="15"/>
  <c r="D7"/>
  <c r="C7"/>
  <c r="E6"/>
  <c r="D6"/>
  <c r="C6"/>
  <c r="E5"/>
  <c r="D5"/>
  <c r="C5"/>
  <c r="F7" i="12"/>
  <c r="E7"/>
  <c r="D7"/>
  <c r="C7"/>
  <c r="F6"/>
  <c r="E6"/>
  <c r="D6"/>
  <c r="C6"/>
  <c r="F5"/>
  <c r="F8" s="1"/>
  <c r="F9" s="1"/>
  <c r="F10" s="1"/>
  <c r="E5"/>
  <c r="D5"/>
  <c r="D8" s="1"/>
  <c r="C5"/>
  <c r="C8" s="1"/>
  <c r="C9" s="1"/>
  <c r="C10" s="1"/>
  <c r="G7" i="11"/>
  <c r="F7"/>
  <c r="E7"/>
  <c r="D7"/>
  <c r="C7"/>
  <c r="G6"/>
  <c r="F6"/>
  <c r="E6"/>
  <c r="D6"/>
  <c r="C6"/>
  <c r="H7" i="10"/>
  <c r="G7"/>
  <c r="F7"/>
  <c r="D7"/>
  <c r="C7"/>
  <c r="H6"/>
  <c r="G6"/>
  <c r="F6"/>
  <c r="E6"/>
  <c r="D6"/>
  <c r="C6"/>
  <c r="H5"/>
  <c r="G5"/>
  <c r="F5"/>
  <c r="E5"/>
  <c r="D5"/>
  <c r="C5"/>
  <c r="J7" i="9"/>
  <c r="I7"/>
  <c r="H7"/>
  <c r="G7"/>
  <c r="F7"/>
  <c r="E7"/>
  <c r="D7"/>
  <c r="C7"/>
  <c r="J6"/>
  <c r="I6"/>
  <c r="H6"/>
  <c r="G6"/>
  <c r="F6"/>
  <c r="E6"/>
  <c r="D6"/>
  <c r="C6"/>
  <c r="J5"/>
  <c r="J8" s="1"/>
  <c r="J9" s="1"/>
  <c r="J10" s="1"/>
  <c r="I5"/>
  <c r="H5"/>
  <c r="H8" s="1"/>
  <c r="H9" s="1"/>
  <c r="H10" s="1"/>
  <c r="G5"/>
  <c r="F5"/>
  <c r="F8" s="1"/>
  <c r="F9" s="1"/>
  <c r="F10" s="1"/>
  <c r="E5"/>
  <c r="E8" s="1"/>
  <c r="E9" s="1"/>
  <c r="E10" s="1"/>
  <c r="D5"/>
  <c r="C5"/>
  <c r="AB8" i="8"/>
  <c r="AB9" s="1"/>
  <c r="AB10" s="1"/>
  <c r="AA8"/>
  <c r="AA9" s="1"/>
  <c r="AA10" s="1"/>
  <c r="Z8"/>
  <c r="Z9" s="1"/>
  <c r="Z10" s="1"/>
  <c r="Y8"/>
  <c r="Y9" s="1"/>
  <c r="Y10" s="1"/>
  <c r="X8"/>
  <c r="X9" s="1"/>
  <c r="X10" s="1"/>
  <c r="W8"/>
  <c r="W9" s="1"/>
  <c r="W10" s="1"/>
  <c r="V8"/>
  <c r="V9" s="1"/>
  <c r="V10" s="1"/>
  <c r="U8"/>
  <c r="U9" s="1"/>
  <c r="U10" s="1"/>
  <c r="T8"/>
  <c r="T9" s="1"/>
  <c r="T10" s="1"/>
  <c r="S8"/>
  <c r="S9" s="1"/>
  <c r="S10" s="1"/>
  <c r="R8"/>
  <c r="R9" s="1"/>
  <c r="R10" s="1"/>
  <c r="Q8"/>
  <c r="Q9" s="1"/>
  <c r="Q10" s="1"/>
  <c r="P8"/>
  <c r="P9" s="1"/>
  <c r="P10" s="1"/>
  <c r="O8"/>
  <c r="O9" s="1"/>
  <c r="O10" s="1"/>
  <c r="N8"/>
  <c r="N9" s="1"/>
  <c r="N10" s="1"/>
  <c r="M8"/>
  <c r="M9" s="1"/>
  <c r="M10" s="1"/>
  <c r="L8"/>
  <c r="L9" s="1"/>
  <c r="L10" s="1"/>
  <c r="K8"/>
  <c r="K9" s="1"/>
  <c r="K10" s="1"/>
  <c r="J8"/>
  <c r="J9" s="1"/>
  <c r="J10" s="1"/>
  <c r="I7"/>
  <c r="H7"/>
  <c r="G7"/>
  <c r="F7"/>
  <c r="E7"/>
  <c r="D7"/>
  <c r="C7"/>
  <c r="I6"/>
  <c r="H6"/>
  <c r="G6"/>
  <c r="F6"/>
  <c r="E6"/>
  <c r="D6"/>
  <c r="C6"/>
  <c r="I5"/>
  <c r="H5"/>
  <c r="G5"/>
  <c r="F5"/>
  <c r="E5"/>
  <c r="D5"/>
  <c r="C5"/>
  <c r="K36" i="13"/>
  <c r="J36"/>
  <c r="I36"/>
  <c r="K35"/>
  <c r="J35"/>
  <c r="I35"/>
  <c r="K34"/>
  <c r="J34"/>
  <c r="I34"/>
  <c r="K32"/>
  <c r="J32"/>
  <c r="I32"/>
  <c r="I31"/>
  <c r="K30"/>
  <c r="J30"/>
  <c r="I30"/>
  <c r="K29"/>
  <c r="J29"/>
  <c r="I29"/>
  <c r="K27"/>
  <c r="J27"/>
  <c r="I27"/>
  <c r="K26"/>
  <c r="J26"/>
  <c r="I26"/>
  <c r="K25"/>
  <c r="J25"/>
  <c r="I25"/>
  <c r="K24"/>
  <c r="J24"/>
  <c r="I24"/>
  <c r="J23"/>
  <c r="I23"/>
  <c r="K21"/>
  <c r="J21"/>
  <c r="I21"/>
  <c r="K20"/>
  <c r="J20"/>
  <c r="I20"/>
  <c r="K19"/>
  <c r="J19"/>
  <c r="I19"/>
  <c r="K18"/>
  <c r="J18"/>
  <c r="I18"/>
  <c r="K17"/>
  <c r="J17"/>
  <c r="I17"/>
  <c r="I16"/>
  <c r="K14"/>
  <c r="J14"/>
  <c r="I14"/>
  <c r="K13"/>
  <c r="J13"/>
  <c r="I13"/>
  <c r="K12"/>
  <c r="J12"/>
  <c r="I12"/>
  <c r="K11"/>
  <c r="J11"/>
  <c r="I11"/>
  <c r="K10"/>
  <c r="J10"/>
  <c r="I10"/>
  <c r="K9"/>
  <c r="J9"/>
  <c r="I9"/>
  <c r="K8"/>
  <c r="J8"/>
  <c r="I8"/>
  <c r="I7"/>
  <c r="M10" i="4"/>
  <c r="L10"/>
  <c r="H10"/>
  <c r="M9"/>
  <c r="L9"/>
  <c r="H9"/>
  <c r="M8"/>
  <c r="L8"/>
  <c r="H8"/>
  <c r="M7"/>
  <c r="L7"/>
  <c r="H7"/>
  <c r="G67" i="2"/>
  <c r="G66"/>
  <c r="G65"/>
  <c r="G64"/>
  <c r="G63"/>
  <c r="G62"/>
  <c r="G61"/>
  <c r="G57"/>
  <c r="G56"/>
  <c r="G55"/>
  <c r="G54"/>
  <c r="G53"/>
  <c r="G52"/>
  <c r="G51"/>
  <c r="G50"/>
  <c r="G46"/>
  <c r="G45"/>
  <c r="G44"/>
  <c r="G43"/>
  <c r="G42"/>
  <c r="G41"/>
  <c r="G40"/>
  <c r="G36"/>
  <c r="G35"/>
  <c r="G34"/>
  <c r="G33"/>
  <c r="G32"/>
  <c r="G31"/>
  <c r="G30"/>
  <c r="G26"/>
  <c r="G25"/>
  <c r="G24"/>
  <c r="G22"/>
  <c r="G21"/>
  <c r="G15"/>
  <c r="O126" i="1"/>
  <c r="O125"/>
  <c r="O124"/>
  <c r="O117"/>
  <c r="O116"/>
  <c r="O115"/>
  <c r="O114"/>
  <c r="O109"/>
  <c r="O107"/>
  <c r="O106"/>
  <c r="O105"/>
  <c r="O103"/>
  <c r="O102"/>
  <c r="O100"/>
  <c r="O99"/>
  <c r="O98"/>
  <c r="O97"/>
  <c r="O89"/>
  <c r="O88"/>
  <c r="O87"/>
  <c r="P65"/>
  <c r="L84"/>
  <c r="O79"/>
  <c r="O78"/>
  <c r="L77"/>
  <c r="O76"/>
  <c r="O75"/>
  <c r="O74"/>
  <c r="O73"/>
  <c r="O72"/>
  <c r="O71"/>
  <c r="O70"/>
  <c r="O67"/>
  <c r="L63"/>
  <c r="L12"/>
  <c r="O58"/>
  <c r="O57"/>
  <c r="O56"/>
  <c r="O52"/>
  <c r="O51"/>
  <c r="O50"/>
  <c r="O49"/>
  <c r="O47"/>
  <c r="O46"/>
  <c r="O45"/>
  <c r="O44"/>
  <c r="O42"/>
  <c r="N41"/>
  <c r="L11"/>
  <c r="O34"/>
  <c r="O33"/>
  <c r="O32"/>
  <c r="N31"/>
  <c r="O29"/>
  <c r="O28"/>
  <c r="O27"/>
  <c r="O23"/>
  <c r="O22"/>
  <c r="O20"/>
  <c r="O19"/>
  <c r="O16"/>
  <c r="O15"/>
  <c r="C8" i="9" l="1"/>
  <c r="C9" s="1"/>
  <c r="C10" s="1"/>
  <c r="P41" i="1"/>
  <c r="N39"/>
  <c r="P39" s="1"/>
  <c r="P31"/>
  <c r="N13"/>
  <c r="P63"/>
  <c r="P64"/>
  <c r="E8" i="8"/>
  <c r="E9" s="1"/>
  <c r="E10" s="1"/>
  <c r="D8" i="9"/>
  <c r="D9" s="1"/>
  <c r="D10" s="1"/>
  <c r="D8" i="15"/>
  <c r="D9" s="1"/>
  <c r="D10" s="1"/>
  <c r="E8" i="11"/>
  <c r="E9" s="1"/>
  <c r="E10" s="1"/>
  <c r="F8"/>
  <c r="F9" s="1"/>
  <c r="F10" s="1"/>
  <c r="I8" i="9"/>
  <c r="I9" s="1"/>
  <c r="I10" s="1"/>
  <c r="D8" i="11"/>
  <c r="D9" s="1"/>
  <c r="D10" s="1"/>
  <c r="C8"/>
  <c r="C9" s="1"/>
  <c r="C10" s="1"/>
  <c r="G8"/>
  <c r="G9" s="1"/>
  <c r="G10" s="1"/>
  <c r="I8" i="8"/>
  <c r="I9" s="1"/>
  <c r="I10" s="1"/>
  <c r="C8"/>
  <c r="C9" s="1"/>
  <c r="C10" s="1"/>
  <c r="G8"/>
  <c r="G9" s="1"/>
  <c r="G10" s="1"/>
  <c r="F8"/>
  <c r="F9" s="1"/>
  <c r="F10" s="1"/>
  <c r="E8" i="15"/>
  <c r="E9" s="1"/>
  <c r="E10" s="1"/>
  <c r="C8"/>
  <c r="C9" s="1"/>
  <c r="C10" s="1"/>
  <c r="D9" i="12"/>
  <c r="D10" s="1"/>
  <c r="E8"/>
  <c r="E9" s="1"/>
  <c r="E10" s="1"/>
  <c r="H8" i="8"/>
  <c r="H9" s="1"/>
  <c r="H10" s="1"/>
  <c r="D8"/>
  <c r="D9" s="1"/>
  <c r="D10" s="1"/>
  <c r="G8" i="9"/>
  <c r="G9" s="1"/>
  <c r="G10" s="1"/>
  <c r="G14" i="2"/>
  <c r="G16"/>
  <c r="G13"/>
  <c r="E7"/>
  <c r="E6" s="1"/>
  <c r="F6"/>
  <c r="C8" i="10"/>
  <c r="C9" s="1"/>
  <c r="C10" s="1"/>
  <c r="H8"/>
  <c r="H9" s="1"/>
  <c r="H10" s="1"/>
  <c r="G8"/>
  <c r="G9" s="1"/>
  <c r="G10" s="1"/>
  <c r="D8"/>
  <c r="D9" s="1"/>
  <c r="D10" s="1"/>
  <c r="F8"/>
  <c r="F9" s="1"/>
  <c r="F10" s="1"/>
  <c r="E8"/>
  <c r="E9" s="1"/>
  <c r="E10" s="1"/>
  <c r="G58" i="2"/>
  <c r="G59"/>
  <c r="G12"/>
  <c r="G38"/>
  <c r="G48"/>
  <c r="G47"/>
  <c r="G37"/>
  <c r="G28"/>
  <c r="G27"/>
  <c r="G10"/>
  <c r="G11"/>
  <c r="G9"/>
  <c r="G18"/>
  <c r="G17"/>
  <c r="O31" i="1"/>
  <c r="O65"/>
  <c r="N12"/>
  <c r="O86"/>
  <c r="O85"/>
  <c r="L53"/>
  <c r="O123"/>
  <c r="O66"/>
  <c r="O59"/>
  <c r="O55"/>
  <c r="O48"/>
  <c r="O40"/>
  <c r="N38"/>
  <c r="P38" s="1"/>
  <c r="L39"/>
  <c r="O41"/>
  <c r="O26"/>
  <c r="N84"/>
  <c r="N37"/>
  <c r="P37" s="1"/>
  <c r="P54"/>
  <c r="M12" i="4"/>
  <c r="L12"/>
  <c r="O14" i="1"/>
  <c r="O39" l="1"/>
  <c r="O77"/>
  <c r="P77"/>
  <c r="O84"/>
  <c r="P84"/>
  <c r="O12"/>
  <c r="P12"/>
  <c r="C11" i="9"/>
  <c r="C12" s="1"/>
  <c r="G6" i="7" s="1"/>
  <c r="C11" i="11"/>
  <c r="C12" s="1"/>
  <c r="G8" i="7" s="1"/>
  <c r="C11" i="15"/>
  <c r="C12" s="1"/>
  <c r="G10" i="7" s="1"/>
  <c r="L36" i="1"/>
  <c r="L10"/>
  <c r="O38"/>
  <c r="N11"/>
  <c r="P11" s="1"/>
  <c r="C12" i="8"/>
  <c r="G5" i="7" s="1"/>
  <c r="C12" i="12"/>
  <c r="G9" i="7" s="1"/>
  <c r="C11" i="10"/>
  <c r="C12" s="1"/>
  <c r="G7" i="7" s="1"/>
  <c r="G6" i="2"/>
  <c r="G7"/>
  <c r="O64" i="1"/>
  <c r="C17" i="12"/>
  <c r="O63" i="1"/>
  <c r="O37"/>
  <c r="N36"/>
  <c r="P36" s="1"/>
  <c r="O54"/>
  <c r="P53"/>
  <c r="O122"/>
  <c r="C17" i="15"/>
  <c r="O11" i="1" l="1"/>
  <c r="A18" i="15"/>
  <c r="B20" s="1"/>
  <c r="A18" i="12"/>
  <c r="B20" s="1"/>
  <c r="C17" i="10"/>
  <c r="A18" s="1"/>
  <c r="O36" i="1"/>
  <c r="C17" i="11"/>
  <c r="O53" i="1"/>
  <c r="L9"/>
  <c r="C20" i="15" l="1"/>
  <c r="F10" i="7"/>
  <c r="H10"/>
  <c r="H9"/>
  <c r="A18" i="11"/>
  <c r="H8" i="7" s="1"/>
  <c r="C20" i="12"/>
  <c r="F9" i="7"/>
  <c r="O18" i="1"/>
  <c r="P13"/>
  <c r="H7" i="7"/>
  <c r="B20" i="10"/>
  <c r="B20" i="11" l="1"/>
  <c r="C17" i="9"/>
  <c r="A18" s="1"/>
  <c r="N10" i="1"/>
  <c r="P10" s="1"/>
  <c r="O13"/>
  <c r="F7" i="7"/>
  <c r="C20" i="10"/>
  <c r="F8" i="7" l="1"/>
  <c r="C20" i="11"/>
  <c r="N9" i="1"/>
  <c r="P9" s="1"/>
  <c r="O10"/>
  <c r="H6" i="7"/>
  <c r="B20" i="9"/>
  <c r="C17" i="8" l="1"/>
  <c r="A18" s="1"/>
  <c r="H5" i="7" s="1"/>
  <c r="O9" i="1"/>
  <c r="F6" i="7"/>
  <c r="C20" i="9"/>
  <c r="B20" i="8" l="1"/>
  <c r="F5" i="7" l="1"/>
  <c r="C20" i="8"/>
</calcChain>
</file>

<file path=xl/sharedStrings.xml><?xml version="1.0" encoding="utf-8"?>
<sst xmlns="http://schemas.openxmlformats.org/spreadsheetml/2006/main" count="1995" uniqueCount="532">
  <si>
    <t xml:space="preserve">ФОРМЫ </t>
  </si>
  <si>
    <t>Коды аналитической программной классификации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</si>
  <si>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</si>
  <si>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соисполнитель</t>
  </si>
  <si>
    <t>Код бюджетной классификации</t>
  </si>
  <si>
    <t>Расходы бюджета муниципального образования, тыс. рублей</t>
  </si>
  <si>
    <t>Кассовые расходы, %</t>
  </si>
  <si>
    <t>ГРБС</t>
  </si>
  <si>
    <t>Рз</t>
  </si>
  <si>
    <t>Пр</t>
  </si>
  <si>
    <t>ЦС</t>
  </si>
  <si>
    <t>ВР</t>
  </si>
  <si>
    <t>МП</t>
  </si>
  <si>
    <t>Пп</t>
  </si>
  <si>
    <t>ОМ</t>
  </si>
  <si>
    <t>М</t>
  </si>
  <si>
    <t>Всего</t>
  </si>
  <si>
    <t>Кассовое исполнение на конец отчетного периода</t>
  </si>
  <si>
    <t>Наименование муниципальной программы, подпрограммы</t>
  </si>
  <si>
    <t>Источник финансирования</t>
  </si>
  <si>
    <t>Оценка расходов, тыс. рублей</t>
  </si>
  <si>
    <t>Отношение фактических расходов к оценке расходов, %</t>
  </si>
  <si>
    <t>Фактические расходы на отчетную дату</t>
  </si>
  <si>
    <t>Бюджет муниципального образования «Завьяловский район»</t>
  </si>
  <si>
    <t>в том числе:</t>
  </si>
  <si>
    <t>собственные средства бюджета муниципального образования</t>
  </si>
  <si>
    <t>субсидии из бюджета Удмуртской Республики</t>
  </si>
  <si>
    <t>субвенции из бюджета Удмуртской Республики</t>
  </si>
  <si>
    <t>иные межбюджетные трансферты из бюджета Удмуртской Республики, имеющие целевое назначение</t>
  </si>
  <si>
    <t>средства бюджетов других уровней бюджетной системы Российской Федерации</t>
  </si>
  <si>
    <t>иные источники</t>
  </si>
  <si>
    <t>Форма 2. Отчет о расходах на реализацию муниципальной программы за счет всех источников финансирования</t>
  </si>
  <si>
    <t>01</t>
  </si>
  <si>
    <t xml:space="preserve">Управление образования </t>
  </si>
  <si>
    <t>1</t>
  </si>
  <si>
    <t>07</t>
  </si>
  <si>
    <t>611, 621</t>
  </si>
  <si>
    <t>2</t>
  </si>
  <si>
    <t>02</t>
  </si>
  <si>
    <t>10</t>
  </si>
  <si>
    <t>04</t>
  </si>
  <si>
    <t>03</t>
  </si>
  <si>
    <t>09</t>
  </si>
  <si>
    <t>612, 622</t>
  </si>
  <si>
    <t>Предоставление компенсации расходов на оплату жилых помещений, отопления и освещения педагогическим работникам, проживающим и работающим в сельских населенных пунктах</t>
  </si>
  <si>
    <t>05</t>
  </si>
  <si>
    <t>Развитие общего образования</t>
  </si>
  <si>
    <t>Государственная итоговая аттестация выпускников, обеспечение документами об образовании</t>
  </si>
  <si>
    <t>3</t>
  </si>
  <si>
    <t>4</t>
  </si>
  <si>
    <t>5</t>
  </si>
  <si>
    <t>Создание условий для реализации муниципальной программы</t>
  </si>
  <si>
    <t>Наименование подпрограммы, основного мероприятия, мероприятия (муниципальной услуги)</t>
  </si>
  <si>
    <t>Наименование показателя, характеризующего объем услуги (работы)</t>
  </si>
  <si>
    <t>Единица измерения объема муниципальной  услуги</t>
  </si>
  <si>
    <t>Значение показателя объема муниципальной услуги</t>
  </si>
  <si>
    <t>Расходы бюджета муниципального района (городского округа) на оказание муниципальной услуги (выполнение работы), тыс. рублей</t>
  </si>
  <si>
    <t>план</t>
  </si>
  <si>
    <t>факт</t>
  </si>
  <si>
    <t>относительное отклонение, %</t>
  </si>
  <si>
    <t>Форма 4. Отчет о выполнении сводных показателей муниципальных заданий на оказание муниципальных услуг (выполнение работ)</t>
  </si>
  <si>
    <t>244</t>
  </si>
  <si>
    <t>Количество воспитанников</t>
  </si>
  <si>
    <t>чел.</t>
  </si>
  <si>
    <t>Количество учащихся</t>
  </si>
  <si>
    <t>611</t>
  </si>
  <si>
    <t>612</t>
  </si>
  <si>
    <t>средства бюджета Удмуртской Республики, планируемые к привлечению</t>
  </si>
  <si>
    <t>0110105470</t>
  </si>
  <si>
    <t>0110166770</t>
  </si>
  <si>
    <t>Предоставление общего образования</t>
  </si>
  <si>
    <t>0110204310</t>
  </si>
  <si>
    <t>0110266770</t>
  </si>
  <si>
    <t>0110261220</t>
  </si>
  <si>
    <t>6</t>
  </si>
  <si>
    <t>0110261230</t>
  </si>
  <si>
    <t>244, 612, 622</t>
  </si>
  <si>
    <t>Материальная поддержка семей с детьми дошкольного возраста</t>
  </si>
  <si>
    <t>0110304240</t>
  </si>
  <si>
    <t>321</t>
  </si>
  <si>
    <t>0110304480</t>
  </si>
  <si>
    <t>0110307120</t>
  </si>
  <si>
    <t>Развитие системы воспитания и дополнительного образования детей</t>
  </si>
  <si>
    <t>Предоставление дополнительного образования</t>
  </si>
  <si>
    <t>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</si>
  <si>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0120166770</t>
  </si>
  <si>
    <t>0120161340</t>
  </si>
  <si>
    <t>Оздоровление и отдых детей</t>
  </si>
  <si>
    <t>0120205230</t>
  </si>
  <si>
    <t>Совершенствование кадрового обеспечения</t>
  </si>
  <si>
    <t>Социальная поддержка педагогических работников</t>
  </si>
  <si>
    <t>0130160250</t>
  </si>
  <si>
    <t>Подготовка кадров</t>
  </si>
  <si>
    <t>0130201820</t>
  </si>
  <si>
    <t>Реализация установленных полномочий (функций) в сфере образования</t>
  </si>
  <si>
    <t>Центральный аппарат</t>
  </si>
  <si>
    <t>0140160030</t>
  </si>
  <si>
    <t xml:space="preserve">0140160280 </t>
  </si>
  <si>
    <t>0140361040</t>
  </si>
  <si>
    <t>612,622</t>
  </si>
  <si>
    <t>0140360150</t>
  </si>
  <si>
    <t>0140300820</t>
  </si>
  <si>
    <t>Расходы на укрепление материально-технической базы муниципальных учреждений</t>
  </si>
  <si>
    <t>0140360180</t>
  </si>
  <si>
    <t>Организация детского и школьного питания</t>
  </si>
  <si>
    <t>Расходы на обеспечение учащихся образовательных учреждений питанием</t>
  </si>
  <si>
    <t>Управление образования</t>
  </si>
  <si>
    <t>Проведение районных мероприятий различной направленности с учащимися (воспитанниками) и организация участия их в мероприятиях регионального и российского уровня</t>
  </si>
  <si>
    <t>Подготовка, переподготовка и повышение квалификации кадров. Участие в конкурсах профессионального мастерства</t>
  </si>
  <si>
    <t>Расходы на обеспечение учащихся образовательных учреждений питанием в целях софинансирования из бюджета Удмуртской Республики</t>
  </si>
  <si>
    <t>Расходы на организацию отдыха, оздоровления и занятости детей в целях софинансирования из бюджета Удмуртской Республики</t>
  </si>
  <si>
    <t>Уплата налога на имущество организаций прочими муниципальными учреждениями</t>
  </si>
  <si>
    <t>дотации на поддержку мер по обеспечению сбалансированности бюджета</t>
  </si>
  <si>
    <t>Создание условияй для реализации муниципальной программы</t>
  </si>
  <si>
    <t>Предоставление дошкольного образования</t>
  </si>
  <si>
    <t>0120160250</t>
  </si>
  <si>
    <t>годового отчета о реализации муниципальной программы</t>
  </si>
  <si>
    <t>8</t>
  </si>
  <si>
    <t>464</t>
  </si>
  <si>
    <t>№ п/п</t>
  </si>
  <si>
    <t>Вид правового акта</t>
  </si>
  <si>
    <t>Дата принятия</t>
  </si>
  <si>
    <t>Номер</t>
  </si>
  <si>
    <t>Суть изменений (краткое изложение)</t>
  </si>
  <si>
    <t>7</t>
  </si>
  <si>
    <t>0120165300</t>
  </si>
  <si>
    <t>Обеспечение персонифицированного финансирования дополнительного образования детей</t>
  </si>
  <si>
    <t>Расходы на уплату земельного налога</t>
  </si>
  <si>
    <t>0140160480</t>
  </si>
  <si>
    <t>0140266770</t>
  </si>
  <si>
    <t>9</t>
  </si>
  <si>
    <t>Расходы по созданию дополнительных мест для детей в возрасте от двух месяцев до трех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</si>
  <si>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Код аналитической программной классификации</t>
  </si>
  <si>
    <t>Наименование подпрограммы, основного мероприятия, мероприятия</t>
  </si>
  <si>
    <t>Ответственный исполнитель, соисполнители</t>
  </si>
  <si>
    <t>Срок выполнения план.</t>
  </si>
  <si>
    <t>Срок выполнения факт.</t>
  </si>
  <si>
    <t>Ожидаемый непосредственный результат</t>
  </si>
  <si>
    <t xml:space="preserve">Достигнутый результат </t>
  </si>
  <si>
    <t>прооблемы, возникшие в ходе реалихзации мероприятия</t>
  </si>
  <si>
    <t>Субвенции на финансовое обеспе-чение  государственных гарантий реализации прав граждан на получение общедоступного и бес-платного дошкольного образования в муниципальных дошкольных образовательных организациях</t>
  </si>
  <si>
    <t>Финансовое обеспечение 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</t>
  </si>
  <si>
    <t>Организация предоставления общедоступного и бесплатного дошкольного образования по основным общеобразовательным программам в муниципальных образовательных организациях, создание условий для осуществления присмотра и ухода за детьми, содержания детей в муниципальных образовательных организациях</t>
  </si>
  <si>
    <t>Укрепление материально-технической базы учреждений</t>
  </si>
  <si>
    <t>Субвенции из бюджета Удмуртской Республики на финансовое обес-печение государственных гарантий реализации прав граждан на полу-чение общедоступного и бесплат-ного дошкольного, начального общего, основного общего, среднего общего образования, а также дополнительного образования в общеобразовательных учреждениях</t>
  </si>
  <si>
    <t>Финансовое обеспечение 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образования, а также дополнительного образования в общеобразовательных учреждениях</t>
  </si>
  <si>
    <t>Оказание муниципальными учреждениями муниципальных ус-луг, выполнение работ, финансовое обеспечение деятельности муниципальных учреждений</t>
  </si>
  <si>
    <t>Организация предоставления начального общего, основного общего, среднего общего образования в муниципальных общеобразовательных организациях</t>
  </si>
  <si>
    <t>Субвенция на организацию предоставления общедоступного и бесплатного дошкольного, начального общего, основного общего, среднего общего образова-ния по адаптированным основным общеобразовательным программам для обучающихся с ограниченными возможностями здоровья в муници-пальных общеобразовательных организациях</t>
  </si>
  <si>
    <t>Выполнение переданных государственных полномочий Удмуртской Республики</t>
  </si>
  <si>
    <t>Проведение олимпиад школьников                                            Выявление одаренных детей</t>
  </si>
  <si>
    <t>Проведение государственной итоговой аттестации выпускников, обеспечение документами об образовании</t>
  </si>
  <si>
    <t>Расходы за счет приносящей доход деятельности, оказываемых муниципальными казенными общеобразовательными учреждениями</t>
  </si>
  <si>
    <t>Предоставление мер социальной поддержки, реализация переданных государственных полномочий Удмуртской Республики</t>
  </si>
  <si>
    <t>Формирование системы мониторинга уровня подготовки и социализации школьников</t>
  </si>
  <si>
    <t>Организация мониторинга готовности обучающихся к освоению программ начального, основного, среднего общего образования и профессионального образования на регулярной основе</t>
  </si>
  <si>
    <t>Результаты мониторинга, характеризующие качество образования. Принятие мер реагирования</t>
  </si>
  <si>
    <t>Организация мониторинга готовности учащихся основной школы (8 класс) к выбору образовательной и профессиональной траектории, а также мониторинга уровня социализации выпускников общеобразовательных организаций</t>
  </si>
  <si>
    <t>Внедрение федеральных государственных образовательных стандартов (требований) дошкольного образования</t>
  </si>
  <si>
    <t>Организация работы районных методических площадок по федеральным государственным стандартам (требованиям) дошкольного образования</t>
  </si>
  <si>
    <t>Апробация региональной составляющей на городских методических площадках и распространение успешного опыта в муниципальные дошкольные образовательные организации</t>
  </si>
  <si>
    <t>Муниципальный правовой акт</t>
  </si>
  <si>
    <t>Проведение массовых мероприятий с воспитанниками и работниками дошкольных учреждений</t>
  </si>
  <si>
    <t>Выявление и развитие одаренных детей</t>
  </si>
  <si>
    <t>06</t>
  </si>
  <si>
    <t>Разработка и внедрение системы независимой оценки качества общего образования</t>
  </si>
  <si>
    <t xml:space="preserve">Проведение независимой оценки качества общего образования в разрезе общеобразовательных организаций </t>
  </si>
  <si>
    <t>Результаты оценки качества общего образования в разрезе общеобразовательных организаций. Публикация сведений на официальном сайте муниципального образования «Завьяловский район»</t>
  </si>
  <si>
    <t>Взаимодействие со СМИ в целях публикации информации об общем образовании в печатных средствах массовой информации, а также подготовки сюжетов для теле- и радиопередач</t>
  </si>
  <si>
    <t>Публикации об общем образовании в СМИ, сюжеты на радио и телевидении</t>
  </si>
  <si>
    <t>Публикация данных о деятельности муниципальных общеобразовательных учреждений. Обеспечение открытости данных в соответствии с законодательством</t>
  </si>
  <si>
    <t>08</t>
  </si>
  <si>
    <t>Обеспечение и развитие системы обратной связи с потребителями муниципальных услуг в сфере общего образования</t>
  </si>
  <si>
    <t>Проведение регулярных опросов потребителей муниципальных услуг об их качестве и доступности, обработка полученных результатов, принятие мер реагирования</t>
  </si>
  <si>
    <t>Рассмотрение обращений граждан по вопросам предоставления дошкольного, общего образования, принятие мер реагирования</t>
  </si>
  <si>
    <t>Рассмотрение обращений граждан, принятие мер реагирования</t>
  </si>
  <si>
    <t>Доступность сведений о структурах и должностных лицах, отвечающих за организацию и предоставление муниципальных услуг в сфере общего образования, для населения (потребителей услуг)</t>
  </si>
  <si>
    <t>Оказание муниципальных услуг по предоставлению дополнительного образования технической, естественнонаучной, художественной, туристско-краеведческой, социально-педагогической, физкультурно - спортивной направленности, а также в области искусства</t>
  </si>
  <si>
    <t>Создание условий для выявления и поддержки одаренных детей Обеспечение участия учащихся образовательных организаций  в  мероприятиях разного уровня</t>
  </si>
  <si>
    <t>Обеспечение участия учащихся образовательных организаций  в  мероприятиях разного уровня</t>
  </si>
  <si>
    <t>Обеспечение равной доступности качественного дополнительного образования для детей</t>
  </si>
  <si>
    <t>Оказание муниципальной услуги «Предоставление частичного возмещения (компенсации) стоимости путевки для детей в загородные детские оздоровительные лагеря»</t>
  </si>
  <si>
    <t xml:space="preserve">Предоставление частичного возмещения (компенсации) стоимости путевки для детей в загородные детские оздоровительные лагеря </t>
  </si>
  <si>
    <t>Организация отдыха и оздоровления детей в каникулярное время в оздоровительных лагерях с дневным пребыванием на базе образовательных учреждений. Предоставление мер социальной поддержки по организации отдыха и оздоровления для детей, находящихся в трудной жизненной ситуации</t>
  </si>
  <si>
    <t>Развитие негосударственного сектора дополнительного образования детей</t>
  </si>
  <si>
    <t>Размещение муниципального заказа на оказание муниципальных услуг по предоставлению дополнительного образования в негосударственных организациях</t>
  </si>
  <si>
    <t xml:space="preserve">Размещение муниципального заказа в негосударственных организациях, контроль за его выполнением </t>
  </si>
  <si>
    <t xml:space="preserve">Софинасирование программ (проектов) в сфере дополнительного образования </t>
  </si>
  <si>
    <t>Муниципальные правовые акты о проведении конкурсов, условиях софинансирования</t>
  </si>
  <si>
    <t xml:space="preserve">Разработка и внедрение системы независимой оценки качества дополнительного образования </t>
  </si>
  <si>
    <t xml:space="preserve">Проведение независимой оценки качества дополнительного образования в разрезе организаций дополнительного образования </t>
  </si>
  <si>
    <t>Взаимодействие со СМИ в целях публикации информации о дополнительном образовании в печатных средствах массовой информации, а также подготовки сюжетов для теле- и радиопередач</t>
  </si>
  <si>
    <t>Публикации о дополнительном образовании в СМИ, сюжеты на радио и телевидении</t>
  </si>
  <si>
    <t>Публикация актуальных сведений на официальном сайте муниципального образования  «Завьяловский район» Обеспечение открытости данных об организации дополнительного образования детей</t>
  </si>
  <si>
    <t>Публикация данных о деятельности муниципальных организаций дополнительного образования детей. Обеспечение открытости данных в соответствии с законодательством</t>
  </si>
  <si>
    <t xml:space="preserve">Обеспечение и развитие системы обратной связи с потребителями муниципальных услуг в сфере дополнительного образования </t>
  </si>
  <si>
    <t xml:space="preserve">Организация системы регулярного мониторинга удовлетворенности потребителей муниципальных услуг в сфере дополнительного образования </t>
  </si>
  <si>
    <t>Рассмотрение обращений граждан по вопросам предоставления дополнительного образования, принятие мер реагирования</t>
  </si>
  <si>
    <t>Доступность сведений о структурах и должностных лицах, отвечающих за организацию и предоставление муниципальных услуг в сфере дополнительного образования детей, для населения (потребителей услуг)</t>
  </si>
  <si>
    <t>Целевой набор. Повышение квалификации кадров. Участие в конкурсах профессионального мастерства</t>
  </si>
  <si>
    <t xml:space="preserve">Высокие результаты профессиональной служебной деятельности руководителей образовательных учреждений, повышение квалификации, участие в конкурсах профессионального мастерства </t>
  </si>
  <si>
    <t>Реализация установленных полномочий (функций) Управлением образования</t>
  </si>
  <si>
    <t>Уплата налога на имущество организаций</t>
  </si>
  <si>
    <t>Организационно-методическое и информационное обеспечение деятельности образовательных организаций</t>
  </si>
  <si>
    <t>Методическое и информационное сопровождение деятельности образовательных организаций</t>
  </si>
  <si>
    <t>Уплата земельного налога</t>
  </si>
  <si>
    <t>Обеспечение деятельности службы материально-технического обеспечения</t>
  </si>
  <si>
    <t>Управление образования,      МБУ «Служба материально-техни-ческого обеспе-чения образова-тельных учреж-дений Завьялов-ского района»</t>
  </si>
  <si>
    <t>Расходы на мероприятия, направ-ленные на создание комплексной безопасности образовательных учреждений, в том числе на подготовку образовательных учреждений к новому учебному году</t>
  </si>
  <si>
    <t>Создание безопасной, современной образовательной среды</t>
  </si>
  <si>
    <t>Создание дополнительных мест для детей в возрасте от двух месяцев до трех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</si>
  <si>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Улучшение качества питания учащихся </t>
  </si>
  <si>
    <t>Обеспечение качественным сбалансированным питанием воспитанников ДОУ</t>
  </si>
  <si>
    <t>Улучшение питания воспитанников дошкольных общеобразовательных учреждений</t>
  </si>
  <si>
    <t>Модернизация пищеблоков муниципальных образовательных учреждений</t>
  </si>
  <si>
    <t>Монтаж систем приточно-вытяжной вентиляции пищеблоков образовательных учреждений</t>
  </si>
  <si>
    <t>Ремонт систем водоснабжения и канализации пищеблоков образовательных учреждений</t>
  </si>
  <si>
    <t>Замена технологического, холодильного и другого оборудования</t>
  </si>
  <si>
    <t>________________________</t>
  </si>
  <si>
    <t>Муниципальная программа, подпрограмма</t>
  </si>
  <si>
    <t>Координатор</t>
  </si>
  <si>
    <t>Ответственный исполнитель</t>
  </si>
  <si>
    <t xml:space="preserve">Эффективность реализации муниципальной программы (подпрограммы) </t>
  </si>
  <si>
    <t>Степень достижения целевых показателей  муниципальной программы (подпрограммы) (результативность)</t>
  </si>
  <si>
    <t>Полнота использования запланированных средств муниципальной программы (подпрограммы)</t>
  </si>
  <si>
    <t>Форма 7. Результаты оценки эффективности муниципальной программы</t>
  </si>
  <si>
    <t>ЭМП</t>
  </si>
  <si>
    <r>
      <t>R</t>
    </r>
    <r>
      <rPr>
        <vertAlign val="subscript"/>
        <sz val="11"/>
        <color theme="1"/>
        <rFont val="Times New Roman"/>
        <family val="1"/>
        <charset val="204"/>
      </rPr>
      <t>МП</t>
    </r>
  </si>
  <si>
    <t>DМП</t>
  </si>
  <si>
    <t>Критерии оценки эффективности муниципальной программы (код из приложения № 1 муниципальной программы (например 01.1.1, 01.01.02, 01.01.03 и т.д.))</t>
  </si>
  <si>
    <t>01.1.1.</t>
  </si>
  <si>
    <t>01.1.2.</t>
  </si>
  <si>
    <t>01.1.3.</t>
  </si>
  <si>
    <t>01.1.4.</t>
  </si>
  <si>
    <t>01.1.5.</t>
  </si>
  <si>
    <t>01.1.6.</t>
  </si>
  <si>
    <t>01.1.7.</t>
  </si>
  <si>
    <t>01.1.8.</t>
  </si>
  <si>
    <t>01.2.1.</t>
  </si>
  <si>
    <t>01.2.2.</t>
  </si>
  <si>
    <t>01.2.3.</t>
  </si>
  <si>
    <t>01.2.4.</t>
  </si>
  <si>
    <t>01.2.5.</t>
  </si>
  <si>
    <t>01.2.6.</t>
  </si>
  <si>
    <t>01.3.1.</t>
  </si>
  <si>
    <t>01.3.2.</t>
  </si>
  <si>
    <t>01.3.3.</t>
  </si>
  <si>
    <t>01.3.4.</t>
  </si>
  <si>
    <t>01.3.5.</t>
  </si>
  <si>
    <t>01.4.1.</t>
  </si>
  <si>
    <t>01.4.2.</t>
  </si>
  <si>
    <t>01.4.3.</t>
  </si>
  <si>
    <t>01.4.4.</t>
  </si>
  <si>
    <t>Степень достижения целевых показателей (индикаторов) (Rᴍᴨ)</t>
  </si>
  <si>
    <t>Тенденция развития*</t>
  </si>
  <si>
    <t>Ri</t>
  </si>
  <si>
    <t xml:space="preserve">Количество показателей </t>
  </si>
  <si>
    <t>Rмп</t>
  </si>
  <si>
    <t>* Если фактический показатель должен увеличиться относительно планового, то ставим 1; если фактический показатель должен уменьшиться, то ставим 0.</t>
  </si>
  <si>
    <t>Полнота использования запланированных на реализацию МП средств (Dᴍᴨ)</t>
  </si>
  <si>
    <r>
      <t>Эффективность реализации муниципальной программы (Э</t>
    </r>
    <r>
      <rPr>
        <b/>
        <sz val="11"/>
        <color indexed="8"/>
        <rFont val="Calibri"/>
        <family val="2"/>
        <charset val="204"/>
      </rPr>
      <t>ᴍᴨ)</t>
    </r>
  </si>
  <si>
    <t>Код аналити-ческой програм-мной классифи-кации</t>
  </si>
  <si>
    <t>Наименование целевого показателя (индикатора)</t>
  </si>
  <si>
    <t>Единица измерения</t>
  </si>
  <si>
    <t>Значение целевого показателя</t>
  </si>
  <si>
    <t>Абсолютное отклонение факта от плана</t>
  </si>
  <si>
    <t>Относительное отклонение факта от плана</t>
  </si>
  <si>
    <t>Темп роста к уровню прошлого года, %</t>
  </si>
  <si>
    <t>Обоснование отклонений значений целевого показателя (индикатора) на конец отчётного периода</t>
  </si>
  <si>
    <t>Доля детей в возрасте от 1 до 6 лет, получающих дошкольную услугу и (или) услугу по их содержанию в муниципальных образовательных организациях, в общей численности детей в возрасте  от 1 до 6 лет</t>
  </si>
  <si>
    <t>%</t>
  </si>
  <si>
    <t>Доля детей в возрасте от 1 до 6 лет, состоящих на учете для определения в муниципальные дошкольные образовательные организациях, в общей численности детей в возрасте от 1 до 6 лет</t>
  </si>
  <si>
    <t>Доля детей в возрасте от 2 месяцев до 3 лет получающих дошкольную услугу и (или) услугу по их содержанию в муниципальных образовательных организациях, в общей численности детей в возрасте от 2 месяцев до 3 лет</t>
  </si>
  <si>
    <t>Удовлетворенность потребителей (родителей и детей) качеством оказания услуг по предоставлению дополнительного образования детей</t>
  </si>
  <si>
    <t>Доля детей в возрасте от 5 до 18 лет, использующих сертификаты дополнительного образования в статусе сертификатов персонифицированного финансирования</t>
  </si>
  <si>
    <t>Отношение среднемесячной заработной платы педагогов муниципальных организаций дополнительного образования детей к среднемесячной заработной плате учителей в Удмуртской Республике</t>
  </si>
  <si>
    <t>Количество созданных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</si>
  <si>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244, 612</t>
  </si>
  <si>
    <t>Уплата налога на имущество организаций прочими муни-ципальными учреждениями</t>
  </si>
  <si>
    <t>0140360140</t>
  </si>
  <si>
    <t>Субвенции на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</t>
  </si>
  <si>
    <t>Субвенции из бюджета Удмуртской Республики на 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образования, а также дополнительного образования в общеобразовательных учреждениях</t>
  </si>
  <si>
    <t xml:space="preserve">Организация и проведение муниципального этапа Всероссийской олимпиады школьников, а так же иных олимпиад по общеобразовательным предметам на муниципальном уровне </t>
  </si>
  <si>
    <t>Выплата компенсации части платы, взимаемой с родителей (законных представителей) за присмотр и уход за детьми в муниципальных образовательных учреждениях муниципального образования «Завьяловский район», реализующих основную общеобразовательную программу дошкольного образования, реализация переданных государственных полномочий Удмуртской Республики</t>
  </si>
  <si>
    <t>Расходы на освобождение от платы за присмотр и уход за детьми, обучающимися в муниципальных образовательных учреждениях, реализующих основную образовательную программу дошкольного образования, один или оба родителей которых являются инвалидами первой или второй группы и не имеют других доходов, кроме пенсии</t>
  </si>
  <si>
    <t>Субсидии на реализацию мероприятий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УР, реализующих образовательную программу дошкольного образования</t>
  </si>
  <si>
    <t>Управление культуры</t>
  </si>
  <si>
    <t>Управление СМХ</t>
  </si>
  <si>
    <t xml:space="preserve">Организация мероприятий по созданию современной инфраструктуры образовательных учреждений, а также их комплексной безопасности </t>
  </si>
  <si>
    <t>Расходы на мероприятия, направленные на создание комплексной безопасности образовательных учреждений, в том числе на подготовку образовательных учреждений к новому учебному году</t>
  </si>
  <si>
    <t>Расходы на проведение капитального ремонта (ремонта), модернизации, реконструкции объектов муниципальной собственности</t>
  </si>
  <si>
    <t>Расходы на проведение капитального ремонта (ремонта), модернизации, реконструкции объектов муниципальной собственности в целях софинансирования из федерального бюджета</t>
  </si>
  <si>
    <t>014Е250970</t>
  </si>
  <si>
    <t>0140360170</t>
  </si>
  <si>
    <t>0140360185</t>
  </si>
  <si>
    <t>0110209090</t>
  </si>
  <si>
    <t>___________________________</t>
  </si>
  <si>
    <t>«Развитие образования»</t>
  </si>
  <si>
    <t>Разработка и внедрение системы независимой оценки качества на уровне образовательных организаций</t>
  </si>
  <si>
    <t>Проведение независимой оценки качества общего образования в разрезе общеобразовательных организаций</t>
  </si>
  <si>
    <t>Реализация национального проекта «Образование»</t>
  </si>
  <si>
    <t>Расходы на реализацию мероприятий по созданию и функционированию центров образования цифрового и гуманитарного профилей «Точка роста»</t>
  </si>
  <si>
    <t>Расходы на поддержку проектов местных инициатив</t>
  </si>
  <si>
    <t>Муниципальная программа "Развитие образования"</t>
  </si>
  <si>
    <t>Детское и школьное питание</t>
  </si>
  <si>
    <t>2020 - 2025 годы</t>
  </si>
  <si>
    <t>Реализация образовательной деятельности</t>
  </si>
  <si>
    <t>Обеспечение выплат ежемесячного денежного вознаграждения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образовательные программы</t>
  </si>
  <si>
    <t>Предоставление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образовательные программы, ежемесячного денежного вознаграждения за классное руководство</t>
  </si>
  <si>
    <t>Субвенции на освобождение от платы за присмотр и уход за детьми, обучающихся в муниципальных образовательных учреждениях, ре-ализующих основную образователь-ную программу дошкольного образования, один или оба родителей которых являются инвалидами первой или второй группы и не имеют других доходов, кроме пенсии</t>
  </si>
  <si>
    <t>Субсидии на реализацию мероприя-тий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</si>
  <si>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Предоставление мер социальной поддержки</t>
  </si>
  <si>
    <t>Организация проведения мероприятий дорожной карты по реализации в районе регионального проекта «Успех каждого ребёнка» национального проекта «Образование»</t>
  </si>
  <si>
    <t>Обучение, переподготовка и повышение квалификации кадров, участие в конкурсах профессионального мастерства</t>
  </si>
  <si>
    <t>Организация работ по разработке и внедрению системы мотивации руководителей муниципальных образовательных учреждений на достижение высоких результатов профессиональной служебной деятельности, повышение квалификации, участие в конкурсах профессионального мастерства</t>
  </si>
  <si>
    <t>Высокие результаты профессиональной служебной деятельности педагогических работников</t>
  </si>
  <si>
    <t>Создание условий для внедрения Национальной системы учительского роста, профессионального стандарта «Педагог», добровольной независимой оценки профессиональной квалификации педагогов</t>
  </si>
  <si>
    <t>Реализация установленных полномочий (функций), организация управления муниципальной программой «Развитие образования»</t>
  </si>
  <si>
    <t>Обеспечение деятельности                        МБУ «Служба материально-технического обеспечения образовательных учреждений Завьяловского района»</t>
  </si>
  <si>
    <t xml:space="preserve">Организация мероприятий по созданию современной инфраструктуры образовательных учреждений, а так же их комплексной безопасности </t>
  </si>
  <si>
    <t>Улучшение питания детей дошкольного и школьного возраста и создание современной инфраструктуры образовательных учреждений</t>
  </si>
  <si>
    <t>Реализация основных общеобразовательных программ дошкольного образования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</si>
  <si>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</si>
  <si>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</si>
  <si>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Реализация дополнительных общеразвивающих программ</t>
  </si>
  <si>
    <t xml:space="preserve">Количество обучающихся </t>
  </si>
  <si>
    <t xml:space="preserve">Форма 5  Отчёт о  достигнутых значениях целевых показателей (индикаторов) муниципальной программы "Развитие образования" </t>
  </si>
  <si>
    <t>Доля выпускников муниципальных общеобразовательных организаций, получивших аттестат о среднем общем образовании, в общей численности выпускников муниципальных общеобразовательных учреждений</t>
  </si>
  <si>
    <t>Отношение средней заработной платы педагогических работников дошкольных образовательных организаций к средней заработной плате в общем образовании в Удмуртской Республике</t>
  </si>
  <si>
    <t>Отношение средней заработной платы педагогических работников общеобразовательных организаций к среднемесячному доходу от трудовой деятельности в Удмуртской Республике</t>
  </si>
  <si>
    <t>Доля обучающихся, охваченных основными и дополнительными общеобразовательными программами цифрового, естественно-научного, технологического и гуманитарного профилей, включая Центры "Точка роста"</t>
  </si>
  <si>
    <t>Доля общеобразовательных организаций, осуществляющих образовательную деятельность с использованием федеральной информационно – сервисной платформы Цифровая образовательная среда</t>
  </si>
  <si>
    <t>Доля детей в возрасте 5 - 18 лет, охваченных дополнительным образованием</t>
  </si>
  <si>
    <t>Доля детей с ограниченными возможностями здоровья осваивающих дополнительные общеобразовательные программы, в том числе с использованием дистанционных технологий</t>
  </si>
  <si>
    <t>Удельный вес обучающихся в образовательных учреждениях района, охваченных всеми формами отдыха, оздоровления и занятости</t>
  </si>
  <si>
    <t>Доля учителей общеобразовательных организаций, вовлечённых в национальную систему профессионального роста педагогических работников</t>
  </si>
  <si>
    <t>Доля педагогических работников, прошедших добровольную независимую оценку профессиональной квалификации</t>
  </si>
  <si>
    <t>Доля работников образовательных организаций, принявших участие в конкурсах профессионального мастерства и карьерного роста</t>
  </si>
  <si>
    <t>Доля педагогических и руководящих работников образовательных организаций, получивших в установленном порядке первую и высшую квалификационные категории, в общей численности педагогических работников муниципальных организаций дошкольного, общего и дополнительного образования</t>
  </si>
  <si>
    <t>Доля педагогических работников в возрасте до 35 лет в общей численности педагогических работников муниципальных образовательных организаций</t>
  </si>
  <si>
    <t>Доля муниципальных образовательных организаций, в которых созданы органы коллегиального управления с участием общественно-деловых объединений и работодателей, в общем числе муниципальных образовательных организаций</t>
  </si>
  <si>
    <t>Доля муниципальных образовательных организаций, здания которых находятся в аварийном состоянии или требуют капитального ремонта, в общем количестве муниципальных образовательных организаций</t>
  </si>
  <si>
    <t>Доля муниципальных общеобразовательных организаций, соответствующих современным требованиям обучения, в общем количестве муниципальных общеобразовательных организаций</t>
  </si>
  <si>
    <t>Доля учащихся общеобразовательных организаций, обеспеченных горячим питанием</t>
  </si>
  <si>
    <t>Доля образовательных организаций, участвующих в федеральных, республиканских, районных конкурсах и программах по вопросу организации питания</t>
  </si>
  <si>
    <t>Охват бесплатным горячим питанием обучающихся, получающих начальное общее образование в муниципальных общеобразовательных учреждениях Завьяловского района</t>
  </si>
  <si>
    <t>Факт за 2019 год</t>
  </si>
  <si>
    <t>01.5.1.</t>
  </si>
  <si>
    <t>01.5.2.</t>
  </si>
  <si>
    <t>01.5.3.</t>
  </si>
  <si>
    <t>Обеспечение доступности образования, прием образовательных учреждений к новому учебному году в обозначенные нормативными документами сроки, подвоз учащихся</t>
  </si>
  <si>
    <t>Расходы на проведение капитального ремонта (ремонта), модернизации, реконструкции объектов муни-ципальной собственности в целях софинансирования из федерального бюджета</t>
  </si>
  <si>
    <t>0110253030</t>
  </si>
  <si>
    <t>01103S7120</t>
  </si>
  <si>
    <t>0110665400</t>
  </si>
  <si>
    <t>0110965500</t>
  </si>
  <si>
    <t>011E121690</t>
  </si>
  <si>
    <t>0120262150</t>
  </si>
  <si>
    <t>01202S5230</t>
  </si>
  <si>
    <t>121, 129</t>
  </si>
  <si>
    <t>13</t>
  </si>
  <si>
    <t>0140362150</t>
  </si>
  <si>
    <t>014Р222320</t>
  </si>
  <si>
    <t>Обеспечение бесплатным горячим питанием всех обучающихся, получающих начальное общее образование в муниципальных общеобразовательных учреждениях Завьяловского района</t>
  </si>
  <si>
    <t>Обеспечение всех обучающихся, получающих начальное общее образование в муниципальных образовательных учреждениях Завьяловского района, бесплатным горячим питанием</t>
  </si>
  <si>
    <t>0150161030</t>
  </si>
  <si>
    <t>0150106960</t>
  </si>
  <si>
    <t>0150123040</t>
  </si>
  <si>
    <t>01501L3040</t>
  </si>
  <si>
    <t>01501S3040</t>
  </si>
  <si>
    <t>01501S6960</t>
  </si>
  <si>
    <t>414</t>
  </si>
  <si>
    <t>Реализация основных общеобразовательных программ начального общего образования</t>
  </si>
  <si>
    <t>_________________________</t>
  </si>
  <si>
    <t>Субсидии на создание новых мест в общеобразовательных организациях в связи с ростом числа обучающихся, вызванным демографическим фактором (строительство зданий общеобразовательных учреждений, приобретение оборудования)</t>
  </si>
  <si>
    <t>283</t>
  </si>
  <si>
    <t>0140260180</t>
  </si>
  <si>
    <t>0140361050</t>
  </si>
  <si>
    <t>014Е123050</t>
  </si>
  <si>
    <t>014Е153050</t>
  </si>
  <si>
    <t xml:space="preserve">Расходы по созданию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
</t>
  </si>
  <si>
    <t>Управление образования Администрации муниципального образования «Муниципальный округ Завьяловский район Удмуртской Республики» (далее - Управление образования)</t>
  </si>
  <si>
    <t>Организация и проведение муниципального этапа Всероссийской олимпиады школьников, а также иных олимпиад по общеобразовательным предметам на муниципальном уровне</t>
  </si>
  <si>
    <t>Расходы по созданию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</si>
  <si>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Информация об общем образовании освещается на страницах газеты «Пригородные вести», «Зардон», республиканских изданиях «Педагогический родник», «Зеч бур», «Кизили» и др. А так же на официальном сайте Управления образования и образовательных учрждений на образовательном портале и в группах в Контакте</t>
  </si>
  <si>
    <t>На официальном сайте района информация опубликована в соответствии с утверждённым Регламентом формирования и обновления страниц категории сайта Управления образования.  На сайте Управления образования на образовательном портале УР размещена актуальная информация по всем направлениям работы</t>
  </si>
  <si>
    <t>Мероприятие не проводилось</t>
  </si>
  <si>
    <t>Систематически проводится мониторинг сайтов учреждений дополнительного образования. Все сайты соответствуют требованиям законодательства о защите персональных данных</t>
  </si>
  <si>
    <t xml:space="preserve">Ежегодно организации,осуществляющие дополнительное образование проводят анкетирование родителей. На электронном Портале "Навигатор ПФДО" введена функция "электронный журнал". </t>
  </si>
  <si>
    <t>На сайте Управления образования на образовательном портале УР размещена актуальная информация. Изменены сведения о сотрудниках, обновлены нормативные документы, обновлена информация по всем отделам Управления. Удалены не действующие документы.</t>
  </si>
  <si>
    <t xml:space="preserve">Базовыми ДОУ по внедрению ФГОС в районе определены 4 ДОУ:  «ЦРР - детский сад №1 с. Завьялово», «ЦРР - детский сад №2 с. Завьялово», «ЦРР - Вараксинский детский сад», «ЦРР – Октябрьский детский сад». </t>
  </si>
  <si>
    <t>Исполнение от плана составило 100 %.</t>
  </si>
  <si>
    <t>Мероприятия не проводились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</si>
  <si>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</si>
  <si>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Мероприятие проводилось по другой муниципальной программе</t>
  </si>
  <si>
    <t>Сводная бюджетная роспись на 1 января отчетного года</t>
  </si>
  <si>
    <t>Сводная бюджетная роспись на отчетную дату</t>
  </si>
  <si>
    <t>К плану на 1 января отчетного года</t>
  </si>
  <si>
    <t>К плану на отчетную дату</t>
  </si>
  <si>
    <t>Оценка расходов согласно муниципальной программе и сводной бюджетной росписи на отчетную дату*</t>
  </si>
  <si>
    <t xml:space="preserve">* Расходы за счет средств бюджета Удмуртской Республики, в том числе субсидии федерального бюджета, субвенции федерального бюджета, иные межбюджетные трансферты из федерального бюджета, отражаются согласно сводной бюджетной росписи на отчетную дату;расходы за счет остальных источников отражаются согласно муниципальной программе
Фактические расходы на отчетную дату - это кассовые расходы </t>
  </si>
  <si>
    <t xml:space="preserve">Факт на начало отчетного периода (за 2021 год) </t>
  </si>
  <si>
    <t xml:space="preserve"> План на конец отчетного (текущего года) 2022 год </t>
  </si>
  <si>
    <t>Факт  на конец отчетного периода 2022 год</t>
  </si>
  <si>
    <t>Форма 6. Сведения о внесенных за отчетный период изменениях в муниципальную программу за 2022 год</t>
  </si>
  <si>
    <t>Факт за 2021 год</t>
  </si>
  <si>
    <t>План на конец  2022 года</t>
  </si>
  <si>
    <t>Факт на конец 2022 года</t>
  </si>
  <si>
    <t>Оценка эффективности реализации подпрограммы "Развитие общего образования" муниципальной программы "Развитие образования" за 2022 год</t>
  </si>
  <si>
    <t>Факт на конец  2022 года</t>
  </si>
  <si>
    <t>Оценка эффективности реализации подпрограммы "Развитие дополнительного образования и воспитания детей" муниципальной программы "Развитие образования" за 2022 год</t>
  </si>
  <si>
    <t>Оценка эффективности реализации подпрограммы "Совершенствование кадрового обеспечения" муниципальной программы "Развитие образования" за 2022 год</t>
  </si>
  <si>
    <t>Оценка эффективности реализации подпрограммы "Создание условий для реализации муниципальной программы" муниципальной программы "Развитие образования" за 2022 год</t>
  </si>
  <si>
    <t>Оценка эффективности реализации подпрограммы "Детское и школьное питание" муниципальной программы "Развитие образования" за 2022 год</t>
  </si>
  <si>
    <t>Оценка эффективности реализации муниципальной программы "Развитие образования" за 2022 год</t>
  </si>
  <si>
    <t>0110100310</t>
  </si>
  <si>
    <t>0110200310</t>
  </si>
  <si>
    <t>611, 612, 621</t>
  </si>
  <si>
    <t>285</t>
  </si>
  <si>
    <t>0120100310</t>
  </si>
  <si>
    <t>622</t>
  </si>
  <si>
    <t>611, 612</t>
  </si>
  <si>
    <t>Организация отдыха, оздоровления и занятости детей в муниципальном образовании «Муниципальный округ Завьяловский район Удмуртской Республики»</t>
  </si>
  <si>
    <t>321, 612,622</t>
  </si>
  <si>
    <t>0130260270</t>
  </si>
  <si>
    <t>281</t>
  </si>
  <si>
    <t>0140100310</t>
  </si>
  <si>
    <t>121, 129, 242, 244</t>
  </si>
  <si>
    <t>0140160032</t>
  </si>
  <si>
    <t>0140200310</t>
  </si>
  <si>
    <t>0140304960</t>
  </si>
  <si>
    <t>247, 414</t>
  </si>
  <si>
    <t>243, 244, 414</t>
  </si>
  <si>
    <t>464, 612</t>
  </si>
  <si>
    <t xml:space="preserve">Расходы бюджета муниципального района, выделяемые на выполнение наказов избирателей депутатами </t>
  </si>
  <si>
    <t>Строительство образовательных учреждений на территории муниципального образования «Муниципальный округ Завьяловский район Удмуртской Республики»</t>
  </si>
  <si>
    <t>0140360321</t>
  </si>
  <si>
    <t>0140360322</t>
  </si>
  <si>
    <t>0140300310</t>
  </si>
  <si>
    <t>014Р25232F</t>
  </si>
  <si>
    <t>Управление культуры, спорта и молодежной политики Администрации муниципального образования «Муниципальный округ Завьяловский район Удмуртской Республики» (далее - Управление культуры)</t>
  </si>
  <si>
    <t>Управление строительства и муниципального хозяйства Администрации муниципального образования «Муниципальный округ Завьяловский район Удмуртской Республики» (далее - Управление СМХ)</t>
  </si>
  <si>
    <t>Форма 1. Отчет об использовании бюджетных ассигнований бюджета муниципального образования «Муниципальный округ Завьяловский район Удмуртской Республики» на реализацию муниципальной программы</t>
  </si>
  <si>
    <t>постановление Администрации муниципального образования "Муниципальный округ Завьяловский район Удмуртской Республики"</t>
  </si>
  <si>
    <t>Уточнение бюджета на 2022 год и на плановый период 2023 и 2024 годов</t>
  </si>
  <si>
    <t>Заместитель главы Администрации муниципального образования «Муниципальный округ Завьяловский район Удмуртской Республики» по социальному комплексу</t>
  </si>
  <si>
    <t>Управление образования Администрации муниципального образования «Муниципальный округ Завьяловский район Удмуртской Республики»</t>
  </si>
  <si>
    <t>Форма 3 Отчёт о выполнении  основных мероприятий муниципальной программы «Развитие образования» за 2022 год</t>
  </si>
  <si>
    <t>За 2022 год на оплату труда дошкольным образовательным учреждениям поступило из МОиН УР 379508,7 т.р., на учебные расходы – 1756 т.р. Средства освоены по учебным расходам в полном объеме. По оплате труда на 100%.
Средняя заработная плата работников детских садов за 2022 год составила 27628 руб., педагогических работников - 34073 руб., в том числе воспитателей – 32210 руб. (без учета коммунальных льгот специалистам).</t>
  </si>
  <si>
    <t>Организация предоставления общедоступного и бесплатного дошкольного образования по основным общеобразовательным программам в муниципальных образовательных организациях, создание условий для осуществления присмотра и ухода за детьми, содержания детей в муниципальных образовательных организациях. Исполнение от плана составило 99,9%.</t>
  </si>
  <si>
    <t xml:space="preserve">В 2022 году на оплату труда образовательным учреждениям поступило 626444,8 т.р., на учебные расходы – 7117,7 т.р. Средняя заработная плата работников общеобразовательных учреждений за 2022 год составила 36857 руб., педагогических работников - 40915 руб., в том числе учителей – 41066 руб. (без учета коммунальных льгот специалистам).
</t>
  </si>
  <si>
    <t>Предусмотрены расходы по МКОУ «Завьяловская специальная (коррекционная) школа-интернат». В 2022 году расходы не проводились. С 07.07.2020 года учреждение передано в собственность Удмуртской Республики</t>
  </si>
  <si>
    <t>За 2022 год денежное вознаграждение за классное руководство получили 523 педагогических работников, из них 496 педагогов, за которыми закреплен 1 класс и 27 педагогов, за которыми закреплено 2 класса.</t>
  </si>
  <si>
    <t>Выплата компенсации части платы, взимаемой с родителей (законных представителей) за присмотр и уход за детьми в муниципальных обра-зовательных учреждениях муници-пального образования «Муниципальный округ Завьяловский район Удмуртской Республики», реализующих основную общеобразовательную программу дошкольного образования, реализация переданных государственных полномочий Удмуртской Республики</t>
  </si>
  <si>
    <t>Выплата компенсации части платы, взимаемой с родителей (законных представителей) за присмотр и уход за детьми в муниципальных образовательных учреждениях муниципального образования «Муниципальный округ Завьяловский район Удмуртской Республики», реализация переданных государственных полномочий Удмуртской Республики</t>
  </si>
  <si>
    <t xml:space="preserve">Численность детей, на которых выплачена компенсация части родительской платы за 2022 год - 407 человек, из них первые дети (компенсация 20%) - 77 детей, вторые дети (50%) - 189 детей, третьи и последующие (70%) - 141 детей. </t>
  </si>
  <si>
    <t>Данная льгота предоставляется родителям-инвалидам. За 2022 год данную льготу получили 17 родителей-инвалидов. За счет средств бюджета УР поступило 99,6 тыс.руб. Средства освоены в полном объеме.</t>
  </si>
  <si>
    <t>Данная льгота предоставляется родителям детей-инвалидов, детей-сирот и детей, оставшихся без попечения родителей, детей с туберкулезной интоксикацией. За 2022 год данную льготу получили 45 родителей детей-инвалидов, 19 родителей (законных представителей) детей-сирот и детей, оставшихся без попечения родителей, 112 родителей детей с ОВЗ. За счет средств бюджета УР поступило 220,0 тыс.руб. Исполнение составило 100 %.</t>
  </si>
  <si>
    <t>Снижение платы за присмотр и уход за детьми в муниципальных образовательных учреждениях муниципального образования «Муниципальный округ Завьяловский район Удмуртской Республики», реализующих основную общеобразовательную программу дошкольного образования, за счет средств бюджета муниципального образования «Муниципальный округ Завьяловский район Удмуртской Республики»</t>
  </si>
  <si>
    <t xml:space="preserve">Утверждение перечня требований к условиям организации дошкольного, начального общего, основного общего, среднего общего образования, соответствующим федеральным государственным стандартам </t>
  </si>
  <si>
    <t>Стандарты качества оказания муниципальных услуг утверждены приказом Управления образования от 01.12.2022 № 5</t>
  </si>
  <si>
    <t>Снижение родительской платы за счет средств бюджета предоставляется многодетным малообеспеченным семьям, семьям в которых одновременно родилось 3 и более детей, родителям, состоящих по основному месту работы в обр. учреждениях по следующим должностям: зав. столовой, шеф-повар, повар, кассир, кух. рабочий, зав.хозяйством, кладовщик. 
Мера по снижению родительской платы предоставлена 25 работникам (на 28 детей) и 694 многодетной семье.</t>
  </si>
  <si>
    <t xml:space="preserve">В 2022 НОК УООД в отрасли образования в отношени 3 образовательных организаций дополнительного образования. Организация -оператор определена в результате конкурсных процедур - ООО  «АБВ». По интегральному показателю (значение по всем критериям) средний балл по району составил 89,59 баллов.  Результаты образовательных организаций размещены на сайте bus.gov. </t>
  </si>
  <si>
    <t>Информирование населения об организации предоставления дошкольного, начального общего, основного общего, среднего общего образования в муниципальном образовании «Муниципальный округ Завьяловский район Удмуртской Республики»</t>
  </si>
  <si>
    <t>Подготовка и публикация информации на официальном сайте муниципального образования «Муниципальный округ Завьяловский район Удмуртской Республики» об организации предоставления общего образования в муниципального образования «Муниципальный округ Завьяловский район Удмуртской Республики», муниципальных правовых актах, регламентирующих деятельность в сфере общего образования, муниципальных общеобразовательных организациях</t>
  </si>
  <si>
    <t>Публикация актуальных сведений на официальном сайте  муниципального образования «Муниципальный округ Завьяловский район Удмуртской Республики». Обеспечение открытости данных об организации общего образования</t>
  </si>
  <si>
    <t>Осуществление контроля за публикацией информации о деятельности муниципальных общеобразовательных учреждений муниципального образования «Муниципальный округ Завьяловский район Удмуртской Республики», предусмотренной законодательством Российской Федерации, на официальных сайтах соответствующих учреждений</t>
  </si>
  <si>
    <t>По результатм НОК УООД в 2022  полнота и актуальность информации на официальных сайтах школ составила 92%. Мониторинг сайтов учреждений дошкольного и дополнительного образования в 2022 году проводился Управлением образования.  Все сайты соответствуют требованиям законодательства РФ</t>
  </si>
  <si>
    <t>Публикация на официальном сайте муниципального образования «Муниципальный округ Завьяловский район Удмуртской Республики» и поддержание в актуальном состоянии информации об Управлении образования Администрации, его структурных подразделениях, а также муниципальных образовательных организациях муниципального образования «Муниципальный округ Завьяловский район Удмуртской Республики», контактных телефонах и адресах электронной почты</t>
  </si>
  <si>
    <t>На создание центров цифрового и гуманитарного профилей Точка роста на базе МАОУ "Октябрьская СОШ", МБОУ "Каменская СОШ" обеспечено финансирование в сумме 6831,6 тыс. рублей</t>
  </si>
  <si>
    <t>Управление образования, Управление культуры, спорта, молодежной политики и архивного дела Администрации муниципального образования «Муниципальный округ Завьяловский район Удмуртской Республики» (далее - Управление культуры, спорта, молодежной политики и архивного дела)</t>
  </si>
  <si>
    <t>В 2022 году на организацию летнего отдыха выделено 8529,2 тыс.руб. Освоено 91,1 % средств бюджета, выделенных на организацию отдыха и оздоровления учащихся. Запланированные средства на организацию лагерей с дневным пребыванием детей освоены в полном объёме. Не освоены  средства, запланированные для компенсации стоимости путёвки в загородные оздоровительные лагеря.</t>
  </si>
  <si>
    <t>Результаты оценки качества дополнительного образования детей в разрезе организаций. Публикация сведений на официальном сайте  муниципального образования  «Муниципальный округ Завьяловский район Удмуртской Республики»</t>
  </si>
  <si>
    <t xml:space="preserve">Информирование населения об организации предоставления дополнительного образования в муниципального образования  «Муниципальный округ Завьяловский район Удмуртской Республики» </t>
  </si>
  <si>
    <t xml:space="preserve">Управление образования, Управление культуры, спорта, молодежной политики и архивного дела  </t>
  </si>
  <si>
    <t xml:space="preserve">Управление образования,  Управление культуры, спорта, молодежной политики и архивного дела  </t>
  </si>
  <si>
    <t>Управление образования, Управление культуры, спорта, молодежной политики и архивного дела</t>
  </si>
  <si>
    <t>Подготовка и публикация информации на официальном сайте муниципального образования  «Муниципальный округ Завьяловский район Удмуртской Республики» об организации предоставления дополнительного образования в Завьяловском районе, муниципальных правовых актах, регламентирующих деятельность в сфере дополнительного образования, муниципальных организациях дополнительного образования</t>
  </si>
  <si>
    <t>Управление образования,  Управление культуры, спорта, молодежной политики и архивного дела</t>
  </si>
  <si>
    <t>Осуществление контроля за публикацией информации о деятельности муниципальных организаций дополнительного образования муниципального образования «Муниципальный округ Завьяловский район Удмуртской Республики», предусмотренной законодательством Российской Федерации, на официальных сайтах соответствующих организаций</t>
  </si>
  <si>
    <t>Мониторинг удовлетворенности осуществляется учреждениями дополнительного образования ежегодно в рамках выполнения муниципального задания. Удовлетворённость населения качеством предоставления дополнительного образования составила 97,7 %.</t>
  </si>
  <si>
    <t>Публикация на официальном сайте  муниципального образования  «Муниципальный округ Завьяловский район Удмуртской Республики» и поддержание в актуальном состоянии информации о  должностных лицах, организующих предоставление дополнительного образования, а также муниципальных образовательных организациях дополнительного образования муниципального образования «Муниципальный округ Завьяловский район Удмуртской Республики», их контактных телефонах и адресах электронной почты</t>
  </si>
  <si>
    <t>За 2022 год выплаты произведены 1762 специалистам, из них педагоги - 1227 человек, пенсионеры - 535 человек. Среднемесячный размер выплат за 2022 год составил 1495 руб.</t>
  </si>
  <si>
    <t xml:space="preserve">Эффективные контракты заключены со всеми  руководителями муниципальных образовательных учреждений. Руководителям образовательных учреждений устанавливается один раз в год надбавка к должностному окладу за интенсивность и высокие результаты работы. </t>
  </si>
  <si>
    <t>Реализация установленных полномочий (функций) Управлением образования, организация управления муниципальной программой «Развитие образования» в соответствии с Постановлением АМО от 24.09.2019 № 1560. Содержание аппарата Управления образования за 2022 год составило 7187,7 тыс.руб.</t>
  </si>
  <si>
    <t>Уплата налога на имущество организаций на сумму 5984,8 тыс. руб.</t>
  </si>
  <si>
    <t>Уплата земельного налога организаций на сумму 6344,1 тыс. руб.</t>
  </si>
  <si>
    <t>Управление образования, Управление строительства и муниципального хозяйства Адми-нистрации му-ниципального образования «Муниципальный округ Завьяловский район Удмуртской Республики» (далее - Управление строительства и муниципального хозяйства)</t>
  </si>
  <si>
    <t>В рамках реализации федеральной программы по созданию в общеобразовательных организациях, расположенных в сельской местности, условий для занятия физической культурой и спортом выполнены работы по монтажу многофункциональной спортивной площадки МБОУ "Ягульская СОШ" на сумму 2797,1 тыс. рублей.</t>
  </si>
  <si>
    <t xml:space="preserve">Управление образования, Управление строительства и муниципального хозяйства </t>
  </si>
  <si>
    <t>Строительство образовательных учреждений на территории  муниципального образования «Муниципальный округ Завьяловский район Удмуртской Республики»</t>
  </si>
  <si>
    <t xml:space="preserve">Управление образования, Управление строительства и муниципального хозяйства  </t>
  </si>
  <si>
    <t>Ежегодно проводится мониторинг организации питания, цен на продукты питания, контроль за поставками товаров. По данному направлению предусмотрено обеспечение питанием учащихся, находящихся в трудной жизненной ситуации, учащихся с ограниченными возможностями здоровья. На данную категорию учащихся за счет средств бюджета МО «Муниципальный округ Завьяловский район Удмуртской Республики» израсходовано 4388,7 тыс.руб.</t>
  </si>
  <si>
    <t>Обеспечение завтраком учащихся 1-4 кл., питанием учащихся 5-11 кл. из малообеспеченных семей (кроме детей из многодетных малообеспеченных семей). За счет средств бюджета УР на питание обучающихся было выделено 9855,4 тыс. руб. 
На софинансирование расходов по обеспечению завтраками и бесплатным горячим обедом учащихся 1-4 кл. за счет средств бюджета МО было потрачено 647,3 тыс. руб.</t>
  </si>
  <si>
    <t>Ежегодно проводится мониторинг за предоставлением качественного и сбалансированного питания</t>
  </si>
  <si>
    <t>Обеспечение всех обучающихся, получающих начальное общее образование, бесплатным горячим питанием. На обеспечение горячего питания в 2022 году потречено 46505 т.р.</t>
  </si>
  <si>
    <t>На строительство зданий яслей потрачено 201812,6 т.р.</t>
  </si>
  <si>
    <t>В 2022 году проводилось строительство 2 школ, завершены работы по строительству детских садов и яслей. Строительство школ не завершено, окончание работ в 2023 году.</t>
  </si>
  <si>
    <t>В целях полной укомплектованности вновь построенных детских садов необходимым технологическим оборудованием, мебелью, оргтехникой в 2022 году в образовательные учреждения направлено 12884,5 т.р.</t>
  </si>
  <si>
    <t>В целях создания безопасной, современной образовательной среды по наказам избирателей в 9 образовательных учреждений направлено 2392,4 тыс.руб. Средства направлены на ремонтно-восстановительные работы (1 ОУ), приобретение и установка детской спортивной площадки (1 ОУ), строительство помещения для хранения лыж (1 ОУ), приобретение мебели и компьютерного оборудования (3 ОУ), благоустройство территории школы  (1 ОУ), ремонт и реконструкция сцены в актовом зале (1 ОУ), обустройство парковочной стоянки у детского сада (1 ОУ)</t>
  </si>
  <si>
    <t>Капитальный ремонт проведен по следующим направлениям: 1) Ремонт объектов образования в рамках подготовки к сельским играм 2) Строительство межшкольного стадиона в с.Ягул 3) Оплата ПИР (за стадион в с.Ягул, обсерватория в с.Италмас) 4) Строительство блочно-модульной котельной в Большевеньинском детском саду 5) Замена оконных блоков</t>
  </si>
  <si>
    <t>В рамках подготовки образовательных учреждений к новому учебному году и отопительному периоду выполнены работы на сумму 17798,2 т.р. Выполнены следующие виды работ: приведение технического состояния зданий образовательных учреждений в нормативное состояние, приобретение мебели, оборудования на пищеблок, частичный ремонт кровли.                                                            Кроме того, по данному мероприятию проводилось выполнение мероприятий в рамках антитеррористической безопасности на сумму 1575,9 т.р.  (произведена замена СОУЭ и АПС, установлено ограждение, проведено устройство наружного освещения, замена дверей). В рамках комплексной безопасности проведены мероприятия, связанные с профилактикой и устранением последствий распространения коронавирусной инфекции и проведение дополнительных санитарно-эпидемиологических мероприятий для обеспечения безопасности образовательного процесса на общую сумму 584,3 тыс.руб.</t>
  </si>
  <si>
    <t xml:space="preserve">В режиме переуплотнения работают 53% детских садов </t>
  </si>
  <si>
    <t>Развитие практики сетевого взаимодейтсвия образовательных орагнизаций</t>
  </si>
  <si>
    <t>Показатель расчитан с учетом учащихся ДШИ и немуниципальных образоваельных организаций</t>
  </si>
  <si>
    <t>Развитеи общественно- государственных механизмоу управления ОО</t>
  </si>
  <si>
    <t>В муниципальном этапе Всероссийской олимпиады школьников по 19 учебным предметам  в 2022 году приняло участие 580 учащихся  с 7-по 11 класс из 22  школ (5,8% учащихся). Лучшие результаты показали кчащиеся из Завьяловской, Юбилейной, Первомайской школ.   Участниками республиканского этапа Всероссийской олимпиады школьников стали 14 человек,  из них  2 ученика вошли в состав призеров.</t>
  </si>
  <si>
    <t xml:space="preserve">По итогам государственной итоговой аттестации получили документы об образовании (аттестаты) 97%  выпускников  9 классов (25 чел. не допущены или справились с ОГЭ) и 100 % выпускников 11 классов.
 ГИА прошла в районепрошла  в соответствии с нормативными документами, без нарушения процедур 
Бланки документов об образовании приобретены образовательными учреждениями своевременно, сведения занесены в ФИСФРДО (федеральная система документов об образовании) </t>
  </si>
  <si>
    <t>Мониторинг готовности учащихся 8 класса к выбору образовательной и профессиональной траектории проведён во всех школах, реализуются программы предпрофильного обучения учащихся 9 классов. 
Профильное обучение получают 92 учащихся,   в 13 школах в рамках универсального профиля изучают ряд предметов на углубленном уровне 85 учащихся</t>
  </si>
  <si>
    <t xml:space="preserve">Охват различными формами обучения детей, подлежащих обязательному обучению, составляет 100 %. ОО проводится мониторинг образовательных результатов учащихся. </t>
  </si>
  <si>
    <t>Проведение массовых мероприятий с воспитанниками и работниками дошкольных образовательных учреждений в 2022 году проводился в рамках основных тем года: Года учителя в УР, Года 85 -летия завьяловского района, проекта завьяловский район - литературная столица Удмуртии, юбилейого года Г.А. Кулаковой</t>
  </si>
  <si>
    <t xml:space="preserve">На официальном сайте МО «Муниципальный округ Завьяловский район Удмуртской Республики» своевременно размещается информация о мероприятиях с участием Главы муниципального образования «Завьяловский район», муниципальные правовые акты, регламентирующие деятельность в сфере общего образования. Официальные саты 23 школ перенесены с образовательного портала на платформу Госвеб, сайты дошкольных организаций, учреждений дополнительного образованияи Управления образования размещены на образовательном портале УР  </t>
  </si>
  <si>
    <t xml:space="preserve">Мониторинг удовлетворённости потребителей услуг  проводится в рамках независимой оценки качества условий осуществления образовательной деятельности в составил </t>
  </si>
  <si>
    <t xml:space="preserve">Организация мониторинга удовлетворенности потребителей муниципальных услуг в сфере общего образования проводится в рамках выполнения муниципального задания и 1 раз в 3 года в рамках независимой оценки качества уловий осуществления образовательной деятельности (НОК УООД). В 2022 году НОК УООД проведено в отношении учреждений дополнительного образования детей  </t>
  </si>
  <si>
    <t xml:space="preserve"> Массовые мероприятия  в 2022 году проводился в рамках основных тем года: Года учителя в УР, Года 85 -летия завьяловского района, проекта завьяловский район - литературная столица Удмуртии, юбилейого года Г.А. Кулаковой.
По итогам учатсия в мероприятиях в Республиканский реестр детей и молодежи, проявивших выдающиеся способности в области науки, спорта и искусства УР – 152 человека;  Реестр Всероссийского уровня – 53 человека; Реестр одаренных детей Завьяловского района – 301 учащийся.
Реализованы межведомственные проекты:
- профильная спортивная смена 
- районный Бал победы
- районный бал спортсменов
</t>
  </si>
  <si>
    <t xml:space="preserve">В 2022 году в рамках проекта «Успех каждого ребенка» с учащимися  были проведены районные мероприятия:   муниципальный этап соревнований "Молодые профессионалы» (WorldSkills) и «Юниор Профи» (JuniorSkills),  научно-практическая конференция «Исследователи XXI века» ( 240 участников).
Созданы новые места дополнительного образования. 
Разработаны и реализуются 113 новых программ дополнительного образования.
В ОО 15 волонтерских отрядов с охватом 278 чел; 22 школьных спортивных клуба; 13 музеев паспортизированных
</t>
  </si>
  <si>
    <t xml:space="preserve">Информация  размещена на официальных сайтах образовательных организаций . Размещены  публикации  о дополнительном образовании детей и приоритетном проекте "Успех каждлого ребенка" в районной газете «Пригородные вести». </t>
  </si>
  <si>
    <t xml:space="preserve">На официальном сайте района своевременно размещается информация о мероприятиях с участием Главы муниципального образования «Завьяловский район», муниципальные правовые акты, регламентирущие деятельность в сфере дополнительного образования. На образовательном портале УР  2 официальных сайта  учреждений дополнительного образования района </t>
  </si>
  <si>
    <t xml:space="preserve">Расходы по данному учреждению составили 65231 тыс.руб.
Своевременно осуществляется подвоз в образовательные учреждения. Подвоз 3859 учащихся организован из 136 населённым пунктам по 82 маршрутам. На подвозе учащихся задействовано 49транспортных единиц, в том числе 8 поступили в 2022 году. Все автобусы оснащены системой Глонас и тахографами. </t>
  </si>
  <si>
    <t xml:space="preserve">Услуга «Предоставление частичного возмещения (компенсации) стоимости путевки для детей в загородные детские оздоровительные лагеря» оказана 76 детям (в 2021 - 399 детей) </t>
  </si>
  <si>
    <t>Управление образования в рамках работы комиссии по организации каникулярного отдыха в районе, является координатором организации всей оздоровительной кампании. Охват несовершеннолетних в районе организованными формами летнего отдыха и занятости составил 9222 человек (92,1%), из них: охват по отрасли образования составил 5765 человек (57,6%), по отрасли Культура, спорт и молодежь - 3157 человек (31,5%), по отрасли здравоохранения – 1326 человек (13,2%).</t>
  </si>
  <si>
    <t>Количество педагогов определяется квотой МОиН УР, в 2022 году 66 педагогов прошли оценку профессиональных компетнеций</t>
  </si>
  <si>
    <t>В рассчет включены участие во всех конкурсах профессионального мастерства, включая дистанционные. Общее количество педагогов, принявших участие в конкурсах разного уровня - 360 человек.</t>
  </si>
  <si>
    <t>Неыполенние планового значения показателя связано с тем, что значительное число учащихся ( в т.ч. Дети с ОВЗ) подвозятся к месту учебы, что не позволяет организовать для данной категории дополнительное образование.</t>
  </si>
  <si>
    <t xml:space="preserve">Открыты 26 детских оздоровительных лагерей на базе 23 образовательных учреждений с охватом детей в количестве 2762 человек.. В том числеоздоровительный отдых детей, находящихся в трудной жизненной ситуации – 240 детей; лагерь труда и отдыха на базе 3-х ОО с охватом 12 человек, на базе в Каменской, Октябрьской и Италмасовской школах. Охват учащихся, стоящих на учете всеми видами полезной занятости составил 82,7%.
  Все пришкольные лагеря обеспечены средствами защиты, диагностики, обработки и дезинфекции </t>
  </si>
  <si>
    <t xml:space="preserve">Образовательные учреждения  укомплектованы педагогическими кадрами. Организована работа 41 районных предметных методических объединений педагогов, проблемных групп. Проведено  более 100  семинаров, мастер – классов, совещаний, конференций. Основной формат проведения - дистанционный.Приняли участие в  конкурсах профессионального мастерства, включая дистанционные 360 педагогов </t>
  </si>
  <si>
    <t>Национальная система учительского роста (НСУР) – это новая форма оценки профессиональных компетнеций педагогов, которая является часть. процедуры аттестации.    По квоте МОиН УР участвовало 100 педагогов</t>
  </si>
  <si>
    <r>
      <rPr>
        <sz val="11"/>
        <color theme="1"/>
        <rFont val="Times New Roman"/>
        <family val="1"/>
        <charset val="204"/>
      </rPr>
      <t xml:space="preserve">Услуги по предоставлению дополнительного образования в отрасли "Образование" осуществляют 2 учреждения ДОД и все школы. На портале - навигаторе дополнительного образования в 2022 году размещено 574 программыв том числе:  художественной направленности (26,5%) физкультурно- спортивной (20,2%), туристко- краеведческой (5,9%), технической (20,4%), социально - гуманитарной (15,5%), естественно- научной (28,9%) направленностей. 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Численность обучающихся - 11148 чел. (один учащийся считается по количеству посещаемых кружков и секций) или 6783 чел. ( учащийся считается один раз). Общее число зачислений на программы дополнительного образования с использованием сертификата учета- 12804. </t>
    </r>
    <r>
      <rPr>
        <sz val="11"/>
        <color rgb="FFFF0000"/>
        <rFont val="Times New Roman"/>
        <family val="1"/>
        <charset val="204"/>
      </rPr>
      <t xml:space="preserve">
</t>
    </r>
    <r>
      <rPr>
        <sz val="11"/>
        <rFont val="Times New Roman"/>
        <family val="1"/>
        <charset val="204"/>
      </rPr>
      <t>Средняя заработная плата за 2022 год работников учреждений дополнительного образования составила 38772 руб., в т.ч. педагогических работников-38608 руб. (без учета возмещения коммунальных льгот специалистам)</t>
    </r>
  </si>
  <si>
    <t xml:space="preserve">100 % детей в возрасте от 5 до 18 лет, получают дополнительное образование с использованием сертификата дополнительного образования, в общей численности детей, получающих дополнительное образование.   Всего выдано сертификатов учета в Завьяловском районе - 15136, из них использованы для зачисления на программы дополнительного образования - 12804. Из общего количества сертификатов - 2563 - сертификаты персонифицированного финансирования, по которым заключено 3229 договоров. </t>
  </si>
  <si>
    <t>Независимая оценка качества подготовки обучающихся по дополнительным общеобразовательным программам (НОК ДОД) в 2021 году проведена в отношении 12 программ из 6 образовательных организаций - МБОУ "Юськинская СОШ", МБОУ "Подшиваловская СОШ",  МБОУ "Первомайская",МАОУ "Октябрьская СОШ", МБОУ "Казмасская СОШ", МБОУ ДО "ЦВР" . Из них 2 программы  получили  высокий уровень оценки, (ЦВР и Первомайская СОШ),  10- средний уровень</t>
  </si>
  <si>
    <r>
      <t xml:space="preserve">Принято начальником Управления и начальниками отделов на личном приёме 152 гражданин по вопросам организация обучения;  сдачи ЕГЭ выпускниками прошлых лет; приёма в детский сад; предоставления  мер соцподдержки педагогам и участникам СВО. Подготовлено ответов на 95  письменных обращений граждан по вопросам, входящих в компетенцию Управления. </t>
    </r>
    <r>
      <rPr>
        <sz val="11"/>
        <color theme="1"/>
        <rFont val="Times New Roman"/>
        <family val="1"/>
        <charset val="204"/>
      </rPr>
      <t>Кроме того, через ситему "Инцидент-менеджмент" подготовлено 85 ответов.</t>
    </r>
  </si>
  <si>
    <t>Здания 4 образовательных учреждений требуют капитального ремонта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</si>
</sst>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42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FFFF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11"/>
      <color indexed="60"/>
      <name val="Times New Roman"/>
      <family val="1"/>
      <charset val="204"/>
    </font>
    <font>
      <vertAlign val="subscript"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name val="Arial Cyr"/>
      <charset val="204"/>
    </font>
    <font>
      <sz val="1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b/>
      <sz val="16"/>
      <color theme="1"/>
      <name val="Calibri"/>
      <family val="2"/>
      <charset val="204"/>
      <scheme val="minor"/>
    </font>
    <font>
      <b/>
      <sz val="10"/>
      <color rgb="FF000000"/>
      <name val="Arial CYR"/>
      <family val="2"/>
    </font>
    <font>
      <sz val="10"/>
      <name val="Times New Roman"/>
      <family val="1"/>
      <charset val="204"/>
    </font>
    <font>
      <sz val="8"/>
      <color indexed="8"/>
      <name val="Calibri"/>
      <family val="2"/>
      <charset val="204"/>
    </font>
    <font>
      <sz val="10.5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00B0F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CFFFF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9" fontId="24" fillId="0" borderId="0" applyFont="0" applyFill="0" applyBorder="0" applyAlignment="0" applyProtection="0"/>
    <xf numFmtId="164" fontId="33" fillId="11" borderId="13">
      <alignment horizontal="right" vertical="top" shrinkToFit="1"/>
    </xf>
    <xf numFmtId="10" fontId="33" fillId="11" borderId="13">
      <alignment horizontal="right" vertical="top" shrinkToFit="1"/>
    </xf>
  </cellStyleXfs>
  <cellXfs count="444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wrapText="1"/>
    </xf>
    <xf numFmtId="49" fontId="1" fillId="0" borderId="0" xfId="0" applyNumberFormat="1" applyFont="1" applyAlignment="1">
      <alignment horizontal="center"/>
    </xf>
    <xf numFmtId="49" fontId="0" fillId="0" borderId="0" xfId="0" applyNumberFormat="1"/>
    <xf numFmtId="0" fontId="1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top"/>
    </xf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wrapText="1"/>
    </xf>
    <xf numFmtId="164" fontId="1" fillId="0" borderId="0" xfId="0" applyNumberFormat="1" applyFont="1" applyAlignment="1">
      <alignment horizontal="center"/>
    </xf>
    <xf numFmtId="164" fontId="0" fillId="0" borderId="0" xfId="0" applyNumberFormat="1"/>
    <xf numFmtId="0" fontId="5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3" fillId="0" borderId="0" xfId="0" applyFont="1"/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vertical="top"/>
    </xf>
    <xf numFmtId="164" fontId="9" fillId="3" borderId="1" xfId="0" applyNumberFormat="1" applyFont="1" applyFill="1" applyBorder="1" applyAlignment="1">
      <alignment horizontal="center" vertical="top"/>
    </xf>
    <xf numFmtId="2" fontId="7" fillId="0" borderId="1" xfId="0" applyNumberFormat="1" applyFont="1" applyBorder="1" applyAlignment="1">
      <alignment vertical="top"/>
    </xf>
    <xf numFmtId="0" fontId="5" fillId="0" borderId="0" xfId="0" applyFont="1" applyAlignment="1">
      <alignment vertical="top" wrapText="1"/>
    </xf>
    <xf numFmtId="0" fontId="5" fillId="0" borderId="0" xfId="0" applyFont="1" applyAlignment="1"/>
    <xf numFmtId="0" fontId="7" fillId="0" borderId="1" xfId="0" applyFont="1" applyBorder="1" applyAlignment="1">
      <alignment horizontal="center" vertical="top"/>
    </xf>
    <xf numFmtId="0" fontId="10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left" vertical="top" wrapText="1" indent="1"/>
    </xf>
    <xf numFmtId="2" fontId="7" fillId="0" borderId="1" xfId="0" applyNumberFormat="1" applyFont="1" applyBorder="1"/>
    <xf numFmtId="2" fontId="8" fillId="0" borderId="1" xfId="0" applyNumberFormat="1" applyFont="1" applyBorder="1"/>
    <xf numFmtId="164" fontId="8" fillId="0" borderId="1" xfId="0" applyNumberFormat="1" applyFont="1" applyBorder="1"/>
    <xf numFmtId="164" fontId="7" fillId="0" borderId="1" xfId="0" applyNumberFormat="1" applyFont="1" applyBorder="1"/>
    <xf numFmtId="164" fontId="7" fillId="0" borderId="1" xfId="0" applyNumberFormat="1" applyFont="1" applyBorder="1" applyAlignment="1">
      <alignment horizontal="right"/>
    </xf>
    <xf numFmtId="49" fontId="7" fillId="0" borderId="0" xfId="0" applyNumberFormat="1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vertical="top" wrapText="1"/>
    </xf>
    <xf numFmtId="164" fontId="9" fillId="3" borderId="0" xfId="0" applyNumberFormat="1" applyFont="1" applyFill="1" applyBorder="1" applyAlignment="1">
      <alignment horizontal="center" vertical="top"/>
    </xf>
    <xf numFmtId="0" fontId="7" fillId="0" borderId="0" xfId="0" applyFont="1" applyBorder="1" applyAlignment="1">
      <alignment vertical="top"/>
    </xf>
    <xf numFmtId="2" fontId="7" fillId="0" borderId="0" xfId="0" applyNumberFormat="1" applyFont="1" applyBorder="1" applyAlignment="1">
      <alignment vertical="top"/>
    </xf>
    <xf numFmtId="49" fontId="9" fillId="3" borderId="1" xfId="0" applyNumberFormat="1" applyFont="1" applyFill="1" applyBorder="1" applyAlignment="1">
      <alignment horizontal="center" vertical="top"/>
    </xf>
    <xf numFmtId="49" fontId="9" fillId="3" borderId="1" xfId="0" applyNumberFormat="1" applyFont="1" applyFill="1" applyBorder="1" applyAlignment="1">
      <alignment horizontal="center" vertical="top" wrapText="1"/>
    </xf>
    <xf numFmtId="164" fontId="9" fillId="0" borderId="1" xfId="0" applyNumberFormat="1" applyFont="1" applyFill="1" applyBorder="1" applyAlignment="1">
      <alignment horizontal="center" vertical="top"/>
    </xf>
    <xf numFmtId="49" fontId="9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64" fontId="11" fillId="0" borderId="1" xfId="0" applyNumberFormat="1" applyFont="1" applyFill="1" applyBorder="1" applyAlignment="1">
      <alignment horizontal="center" vertical="top"/>
    </xf>
    <xf numFmtId="0" fontId="12" fillId="3" borderId="1" xfId="0" applyFont="1" applyFill="1" applyBorder="1" applyAlignment="1">
      <alignment vertical="top" wrapText="1"/>
    </xf>
    <xf numFmtId="49" fontId="12" fillId="3" borderId="1" xfId="0" applyNumberFormat="1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 wrapText="1"/>
    </xf>
    <xf numFmtId="0" fontId="12" fillId="3" borderId="1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left" vertical="top" wrapText="1"/>
    </xf>
    <xf numFmtId="0" fontId="11" fillId="3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center" vertical="top" wrapText="1"/>
    </xf>
    <xf numFmtId="49" fontId="13" fillId="0" borderId="1" xfId="0" applyNumberFormat="1" applyFont="1" applyFill="1" applyBorder="1" applyAlignment="1">
      <alignment horizontal="center" vertical="top"/>
    </xf>
    <xf numFmtId="49" fontId="14" fillId="0" borderId="1" xfId="0" applyNumberFormat="1" applyFont="1" applyFill="1" applyBorder="1" applyAlignment="1">
      <alignment horizontal="center" vertical="top"/>
    </xf>
    <xf numFmtId="0" fontId="11" fillId="0" borderId="1" xfId="0" applyFont="1" applyFill="1" applyBorder="1" applyAlignment="1">
      <alignment horizontal="left" vertical="top" wrapText="1"/>
    </xf>
    <xf numFmtId="0" fontId="0" fillId="0" borderId="1" xfId="0" applyFont="1" applyFill="1" applyBorder="1"/>
    <xf numFmtId="164" fontId="12" fillId="0" borderId="1" xfId="0" applyNumberFormat="1" applyFont="1" applyFill="1" applyBorder="1" applyAlignment="1">
      <alignment horizontal="center" vertical="top"/>
    </xf>
    <xf numFmtId="164" fontId="7" fillId="0" borderId="1" xfId="0" applyNumberFormat="1" applyFont="1" applyBorder="1" applyAlignment="1">
      <alignment vertical="top"/>
    </xf>
    <xf numFmtId="0" fontId="15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/>
    </xf>
    <xf numFmtId="0" fontId="15" fillId="0" borderId="1" xfId="0" applyFont="1" applyBorder="1" applyAlignment="1">
      <alignment vertical="top" wrapText="1"/>
    </xf>
    <xf numFmtId="14" fontId="15" fillId="0" borderId="1" xfId="0" applyNumberFormat="1" applyFont="1" applyBorder="1" applyAlignment="1">
      <alignment horizontal="center" vertical="top"/>
    </xf>
    <xf numFmtId="0" fontId="0" fillId="0" borderId="0" xfId="0" applyFill="1"/>
    <xf numFmtId="0" fontId="16" fillId="0" borderId="0" xfId="0" applyFont="1" applyFill="1"/>
    <xf numFmtId="0" fontId="17" fillId="0" borderId="0" xfId="0" applyFont="1"/>
    <xf numFmtId="0" fontId="17" fillId="0" borderId="0" xfId="0" applyFont="1" applyAlignment="1">
      <alignment wrapText="1"/>
    </xf>
    <xf numFmtId="0" fontId="17" fillId="0" borderId="0" xfId="0" applyFont="1" applyFill="1"/>
    <xf numFmtId="0" fontId="18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wrapText="1"/>
    </xf>
    <xf numFmtId="0" fontId="19" fillId="0" borderId="0" xfId="0" applyFont="1" applyFill="1"/>
    <xf numFmtId="0" fontId="19" fillId="0" borderId="0" xfId="0" applyFont="1"/>
    <xf numFmtId="0" fontId="12" fillId="0" borderId="1" xfId="0" applyFont="1" applyFill="1" applyBorder="1" applyAlignment="1">
      <alignment horizontal="left"/>
    </xf>
    <xf numFmtId="0" fontId="12" fillId="0" borderId="1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wrapText="1"/>
    </xf>
    <xf numFmtId="0" fontId="11" fillId="0" borderId="1" xfId="0" applyFont="1" applyFill="1" applyBorder="1"/>
    <xf numFmtId="2" fontId="9" fillId="4" borderId="1" xfId="0" applyNumberFormat="1" applyFont="1" applyFill="1" applyBorder="1" applyAlignment="1">
      <alignment horizontal="left" vertical="top" wrapText="1"/>
    </xf>
    <xf numFmtId="0" fontId="20" fillId="0" borderId="0" xfId="0" applyFont="1" applyFill="1" applyAlignment="1">
      <alignment vertical="top"/>
    </xf>
    <xf numFmtId="49" fontId="9" fillId="4" borderId="1" xfId="0" applyNumberFormat="1" applyFont="1" applyFill="1" applyBorder="1" applyAlignment="1">
      <alignment horizontal="left" vertical="top" wrapText="1"/>
    </xf>
    <xf numFmtId="0" fontId="17" fillId="0" borderId="0" xfId="0" applyFont="1" applyFill="1" applyAlignment="1">
      <alignment vertical="top"/>
    </xf>
    <xf numFmtId="0" fontId="17" fillId="5" borderId="0" xfId="0" applyFont="1" applyFill="1"/>
    <xf numFmtId="49" fontId="9" fillId="0" borderId="1" xfId="0" applyNumberFormat="1" applyFont="1" applyFill="1" applyBorder="1" applyAlignment="1">
      <alignment horizontal="left" vertical="top" wrapText="1"/>
    </xf>
    <xf numFmtId="0" fontId="9" fillId="3" borderId="1" xfId="0" applyFont="1" applyFill="1" applyBorder="1"/>
    <xf numFmtId="0" fontId="9" fillId="3" borderId="1" xfId="0" applyFont="1" applyFill="1" applyBorder="1" applyAlignment="1">
      <alignment wrapText="1"/>
    </xf>
    <xf numFmtId="0" fontId="20" fillId="0" borderId="0" xfId="0" applyFont="1" applyFill="1"/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top"/>
    </xf>
    <xf numFmtId="0" fontId="22" fillId="0" borderId="1" xfId="0" applyFont="1" applyFill="1" applyBorder="1"/>
    <xf numFmtId="0" fontId="23" fillId="0" borderId="0" xfId="0" applyFont="1" applyFill="1" applyAlignment="1">
      <alignment vertical="top"/>
    </xf>
    <xf numFmtId="0" fontId="18" fillId="6" borderId="0" xfId="0" applyFont="1" applyFill="1" applyAlignment="1">
      <alignment vertical="top"/>
    </xf>
    <xf numFmtId="0" fontId="9" fillId="3" borderId="1" xfId="0" applyFont="1" applyFill="1" applyBorder="1" applyAlignment="1">
      <alignment horizontal="center" vertical="top"/>
    </xf>
    <xf numFmtId="0" fontId="11" fillId="0" borderId="1" xfId="0" applyFont="1" applyFill="1" applyBorder="1" applyAlignment="1">
      <alignment vertical="top" wrapText="1"/>
    </xf>
    <xf numFmtId="0" fontId="19" fillId="0" borderId="0" xfId="0" applyFont="1" applyFill="1" applyAlignment="1">
      <alignment vertical="top"/>
    </xf>
    <xf numFmtId="0" fontId="12" fillId="3" borderId="1" xfId="0" applyFont="1" applyFill="1" applyBorder="1" applyAlignment="1">
      <alignment horizontal="center" vertical="top"/>
    </xf>
    <xf numFmtId="0" fontId="12" fillId="3" borderId="1" xfId="0" applyFont="1" applyFill="1" applyBorder="1" applyAlignment="1">
      <alignment horizontal="center" vertical="top" wrapText="1"/>
    </xf>
    <xf numFmtId="49" fontId="12" fillId="0" borderId="1" xfId="0" applyNumberFormat="1" applyFont="1" applyFill="1" applyBorder="1" applyAlignment="1">
      <alignment horizontal="center" vertical="top" wrapText="1"/>
    </xf>
    <xf numFmtId="9" fontId="9" fillId="3" borderId="1" xfId="1" applyFont="1" applyFill="1" applyBorder="1" applyAlignment="1">
      <alignment horizontal="left" vertical="top" wrapText="1"/>
    </xf>
    <xf numFmtId="0" fontId="17" fillId="7" borderId="0" xfId="0" applyFont="1" applyFill="1"/>
    <xf numFmtId="9" fontId="9" fillId="3" borderId="1" xfId="1" applyFont="1" applyFill="1" applyBorder="1" applyAlignment="1">
      <alignment horizontal="center" vertical="top"/>
    </xf>
    <xf numFmtId="9" fontId="11" fillId="3" borderId="1" xfId="1" applyFont="1" applyFill="1" applyBorder="1" applyAlignment="1">
      <alignment horizontal="left" vertical="top" wrapText="1"/>
    </xf>
    <xf numFmtId="9" fontId="9" fillId="3" borderId="1" xfId="1" applyFont="1" applyFill="1" applyBorder="1" applyAlignment="1">
      <alignment horizontal="center" vertical="top" wrapText="1"/>
    </xf>
    <xf numFmtId="9" fontId="25" fillId="3" borderId="1" xfId="1" applyFont="1" applyFill="1" applyBorder="1" applyAlignment="1">
      <alignment horizontal="center" vertical="top" wrapText="1"/>
    </xf>
    <xf numFmtId="0" fontId="9" fillId="3" borderId="1" xfId="1" applyNumberFormat="1" applyFont="1" applyFill="1" applyBorder="1" applyAlignment="1">
      <alignment horizontal="center" vertical="top"/>
    </xf>
    <xf numFmtId="0" fontId="9" fillId="3" borderId="1" xfId="0" applyNumberFormat="1" applyFont="1" applyFill="1" applyBorder="1" applyAlignment="1">
      <alignment horizontal="center" vertical="top"/>
    </xf>
    <xf numFmtId="0" fontId="12" fillId="3" borderId="1" xfId="0" applyNumberFormat="1" applyFont="1" applyFill="1" applyBorder="1" applyAlignment="1">
      <alignment horizontal="center" vertical="top"/>
    </xf>
    <xf numFmtId="0" fontId="22" fillId="3" borderId="1" xfId="0" applyFont="1" applyFill="1" applyBorder="1" applyAlignment="1">
      <alignment horizontal="left" vertical="top" wrapText="1"/>
    </xf>
    <xf numFmtId="0" fontId="19" fillId="7" borderId="0" xfId="0" applyFont="1" applyFill="1"/>
    <xf numFmtId="0" fontId="22" fillId="3" borderId="1" xfId="0" applyFont="1" applyFill="1" applyBorder="1"/>
    <xf numFmtId="0" fontId="23" fillId="0" borderId="0" xfId="0" applyFont="1" applyFill="1"/>
    <xf numFmtId="0" fontId="11" fillId="4" borderId="1" xfId="0" applyFont="1" applyFill="1" applyBorder="1"/>
    <xf numFmtId="0" fontId="11" fillId="4" borderId="1" xfId="0" applyFont="1" applyFill="1" applyBorder="1" applyAlignment="1">
      <alignment horizontal="left"/>
    </xf>
    <xf numFmtId="0" fontId="5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0" fontId="0" fillId="0" borderId="0" xfId="0" applyProtection="1"/>
    <xf numFmtId="14" fontId="27" fillId="8" borderId="1" xfId="0" applyNumberFormat="1" applyFont="1" applyFill="1" applyBorder="1" applyAlignment="1" applyProtection="1">
      <alignment horizontal="center" vertical="center"/>
      <protection locked="0"/>
    </xf>
    <xf numFmtId="0" fontId="0" fillId="8" borderId="1" xfId="0" applyFill="1" applyBorder="1" applyAlignment="1" applyProtection="1">
      <alignment horizontal="center" vertical="center"/>
      <protection locked="0"/>
    </xf>
    <xf numFmtId="0" fontId="0" fillId="8" borderId="1" xfId="0" applyFill="1" applyBorder="1" applyAlignment="1" applyProtection="1">
      <alignment vertical="center"/>
      <protection locked="0"/>
    </xf>
    <xf numFmtId="0" fontId="27" fillId="8" borderId="1" xfId="0" applyFont="1" applyFill="1" applyBorder="1" applyAlignment="1" applyProtection="1">
      <alignment vertical="center"/>
      <protection locked="0"/>
    </xf>
    <xf numFmtId="0" fontId="0" fillId="0" borderId="1" xfId="0" applyBorder="1" applyAlignment="1" applyProtection="1">
      <alignment horizontal="left" vertical="center"/>
    </xf>
    <xf numFmtId="0" fontId="0" fillId="0" borderId="1" xfId="0" applyBorder="1" applyAlignment="1" applyProtection="1">
      <alignment horizontal="left" vertical="center" wrapText="1"/>
    </xf>
    <xf numFmtId="2" fontId="0" fillId="0" borderId="1" xfId="0" applyNumberFormat="1" applyBorder="1" applyAlignment="1" applyProtection="1">
      <alignment horizontal="center" vertical="center"/>
    </xf>
    <xf numFmtId="0" fontId="0" fillId="0" borderId="2" xfId="0" applyBorder="1" applyAlignment="1" applyProtection="1">
      <alignment horizontal="left" vertical="center"/>
    </xf>
    <xf numFmtId="2" fontId="0" fillId="0" borderId="0" xfId="0" applyNumberFormat="1" applyBorder="1" applyAlignment="1" applyProtection="1">
      <alignment horizontal="center" vertical="center"/>
    </xf>
    <xf numFmtId="1" fontId="0" fillId="0" borderId="1" xfId="0" applyNumberFormat="1" applyBorder="1" applyAlignment="1" applyProtection="1">
      <alignment horizontal="center" vertical="center"/>
    </xf>
    <xf numFmtId="2" fontId="27" fillId="9" borderId="1" xfId="0" applyNumberFormat="1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 wrapText="1"/>
    </xf>
    <xf numFmtId="0" fontId="0" fillId="4" borderId="0" xfId="0" applyFill="1" applyBorder="1" applyProtection="1"/>
    <xf numFmtId="0" fontId="0" fillId="4" borderId="0" xfId="0" applyFill="1" applyBorder="1" applyAlignment="1" applyProtection="1">
      <alignment horizontal="center" vertical="center"/>
      <protection locked="0"/>
    </xf>
    <xf numFmtId="2" fontId="0" fillId="4" borderId="0" xfId="0" applyNumberFormat="1" applyFill="1" applyBorder="1" applyAlignment="1" applyProtection="1">
      <alignment horizontal="center" vertical="center"/>
      <protection locked="0"/>
    </xf>
    <xf numFmtId="0" fontId="27" fillId="0" borderId="1" xfId="0" applyFont="1" applyBorder="1" applyAlignment="1" applyProtection="1">
      <alignment horizontal="center" vertical="center" wrapText="1"/>
    </xf>
    <xf numFmtId="0" fontId="9" fillId="0" borderId="4" xfId="0" applyFont="1" applyFill="1" applyBorder="1" applyAlignment="1">
      <alignment horizontal="center" vertical="top" wrapText="1"/>
    </xf>
    <xf numFmtId="0" fontId="9" fillId="3" borderId="4" xfId="0" applyFont="1" applyFill="1" applyBorder="1" applyAlignment="1">
      <alignment horizontal="center" vertical="top" wrapText="1"/>
    </xf>
    <xf numFmtId="49" fontId="12" fillId="0" borderId="1" xfId="0" applyNumberFormat="1" applyFont="1" applyFill="1" applyBorder="1" applyAlignment="1">
      <alignment horizontal="center" vertical="top"/>
    </xf>
    <xf numFmtId="49" fontId="9" fillId="0" borderId="2" xfId="0" applyNumberFormat="1" applyFont="1" applyFill="1" applyBorder="1" applyAlignment="1">
      <alignment horizontal="center" vertical="top"/>
    </xf>
    <xf numFmtId="49" fontId="9" fillId="0" borderId="4" xfId="0" applyNumberFormat="1" applyFont="1" applyFill="1" applyBorder="1" applyAlignment="1">
      <alignment horizontal="center" vertical="top"/>
    </xf>
    <xf numFmtId="0" fontId="12" fillId="0" borderId="1" xfId="0" applyFont="1" applyFill="1" applyBorder="1" applyAlignment="1">
      <alignment horizontal="left" vertical="top" wrapText="1"/>
    </xf>
    <xf numFmtId="49" fontId="9" fillId="0" borderId="1" xfId="0" applyNumberFormat="1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left" vertical="top" wrapText="1"/>
    </xf>
    <xf numFmtId="49" fontId="18" fillId="0" borderId="1" xfId="0" applyNumberFormat="1" applyFont="1" applyFill="1" applyBorder="1" applyAlignment="1" applyProtection="1">
      <alignment horizontal="center" vertical="center"/>
      <protection locked="0"/>
    </xf>
    <xf numFmtId="0" fontId="18" fillId="0" borderId="1" xfId="0" applyFont="1" applyFill="1" applyBorder="1" applyAlignment="1" applyProtection="1">
      <alignment horizontal="center" vertical="center"/>
      <protection locked="0"/>
    </xf>
    <xf numFmtId="0" fontId="19" fillId="0" borderId="0" xfId="0" applyFont="1" applyProtection="1">
      <protection locked="0"/>
    </xf>
    <xf numFmtId="0" fontId="16" fillId="4" borderId="1" xfId="0" applyFont="1" applyFill="1" applyBorder="1" applyAlignment="1" applyProtection="1">
      <alignment horizontal="left" vertical="top" wrapText="1"/>
      <protection locked="0"/>
    </xf>
    <xf numFmtId="164" fontId="16" fillId="4" borderId="9" xfId="0" applyNumberFormat="1" applyFont="1" applyFill="1" applyBorder="1" applyAlignment="1" applyProtection="1">
      <alignment horizontal="center" vertical="center"/>
      <protection locked="0"/>
    </xf>
    <xf numFmtId="0" fontId="16" fillId="0" borderId="1" xfId="0" applyFont="1" applyFill="1" applyBorder="1" applyAlignment="1" applyProtection="1">
      <alignment horizontal="left" vertical="top" wrapText="1"/>
      <protection locked="0"/>
    </xf>
    <xf numFmtId="0" fontId="16" fillId="4" borderId="1" xfId="0" applyFont="1" applyFill="1" applyBorder="1" applyAlignment="1" applyProtection="1">
      <alignment horizontal="center" vertical="center"/>
      <protection locked="0"/>
    </xf>
    <xf numFmtId="164" fontId="16" fillId="4" borderId="5" xfId="0" applyNumberFormat="1" applyFont="1" applyFill="1" applyBorder="1" applyAlignment="1" applyProtection="1">
      <alignment horizontal="center" vertical="center"/>
      <protection locked="0"/>
    </xf>
    <xf numFmtId="0" fontId="16" fillId="4" borderId="2" xfId="0" applyFont="1" applyFill="1" applyBorder="1" applyAlignment="1" applyProtection="1">
      <alignment horizontal="left" vertical="top" wrapText="1"/>
      <protection locked="0"/>
    </xf>
    <xf numFmtId="0" fontId="16" fillId="4" borderId="2" xfId="0" applyFont="1" applyFill="1" applyBorder="1" applyAlignment="1" applyProtection="1">
      <alignment horizontal="center" vertical="center"/>
      <protection locked="0"/>
    </xf>
    <xf numFmtId="0" fontId="19" fillId="0" borderId="8" xfId="0" applyFont="1" applyBorder="1" applyProtection="1">
      <protection locked="0"/>
    </xf>
    <xf numFmtId="0" fontId="16" fillId="4" borderId="4" xfId="0" applyFont="1" applyFill="1" applyBorder="1" applyAlignment="1" applyProtection="1">
      <alignment horizontal="left" vertical="top" wrapText="1"/>
      <protection locked="0"/>
    </xf>
    <xf numFmtId="0" fontId="16" fillId="4" borderId="4" xfId="0" applyFont="1" applyFill="1" applyBorder="1" applyAlignment="1" applyProtection="1">
      <alignment horizontal="center" vertical="center"/>
      <protection locked="0"/>
    </xf>
    <xf numFmtId="0" fontId="16" fillId="4" borderId="1" xfId="0" applyFont="1" applyFill="1" applyBorder="1" applyAlignment="1" applyProtection="1">
      <alignment horizontal="left" vertical="center" wrapText="1"/>
      <protection locked="0"/>
    </xf>
    <xf numFmtId="0" fontId="16" fillId="4" borderId="1" xfId="0" applyFont="1" applyFill="1" applyBorder="1" applyAlignment="1" applyProtection="1">
      <alignment horizontal="justify" vertical="center" wrapText="1"/>
      <protection locked="0"/>
    </xf>
    <xf numFmtId="49" fontId="16" fillId="0" borderId="2" xfId="0" applyNumberFormat="1" applyFont="1" applyFill="1" applyBorder="1" applyAlignment="1" applyProtection="1">
      <alignment horizontal="center" vertical="center"/>
      <protection locked="0"/>
    </xf>
    <xf numFmtId="0" fontId="16" fillId="0" borderId="2" xfId="0" applyFont="1" applyFill="1" applyBorder="1" applyAlignment="1" applyProtection="1">
      <alignment horizontal="center" vertical="center"/>
      <protection locked="0"/>
    </xf>
    <xf numFmtId="0" fontId="16" fillId="4" borderId="2" xfId="0" applyFont="1" applyFill="1" applyBorder="1" applyAlignment="1" applyProtection="1">
      <alignment horizontal="justify" vertical="center" wrapText="1"/>
      <protection locked="0"/>
    </xf>
    <xf numFmtId="49" fontId="16" fillId="0" borderId="1" xfId="0" applyNumberFormat="1" applyFont="1" applyFill="1" applyBorder="1" applyAlignment="1">
      <alignment horizontal="center" vertical="center"/>
    </xf>
    <xf numFmtId="49" fontId="16" fillId="0" borderId="2" xfId="0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vertical="top" wrapText="1"/>
    </xf>
    <xf numFmtId="0" fontId="16" fillId="4" borderId="1" xfId="0" applyFont="1" applyFill="1" applyBorder="1" applyAlignment="1">
      <alignment horizontal="left" vertical="top" wrapText="1"/>
    </xf>
    <xf numFmtId="0" fontId="16" fillId="4" borderId="1" xfId="0" applyFont="1" applyFill="1" applyBorder="1" applyAlignment="1">
      <alignment horizontal="center" vertical="center"/>
    </xf>
    <xf numFmtId="0" fontId="17" fillId="4" borderId="9" xfId="0" applyFont="1" applyFill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horizontal="center" vertical="center"/>
    </xf>
    <xf numFmtId="0" fontId="16" fillId="0" borderId="9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7" fillId="0" borderId="1" xfId="0" applyFont="1" applyBorder="1" applyAlignment="1">
      <alignment vertical="top" wrapText="1"/>
    </xf>
    <xf numFmtId="0" fontId="18" fillId="0" borderId="9" xfId="0" applyFont="1" applyFill="1" applyBorder="1" applyAlignment="1">
      <alignment vertical="center"/>
    </xf>
    <xf numFmtId="0" fontId="16" fillId="4" borderId="1" xfId="0" applyFont="1" applyFill="1" applyBorder="1" applyAlignment="1">
      <alignment horizontal="center" vertical="center" wrapText="1"/>
    </xf>
    <xf numFmtId="49" fontId="12" fillId="3" borderId="2" xfId="0" applyNumberFormat="1" applyFont="1" applyFill="1" applyBorder="1" applyAlignment="1">
      <alignment vertical="top"/>
    </xf>
    <xf numFmtId="164" fontId="35" fillId="0" borderId="0" xfId="0" applyNumberFormat="1" applyFont="1"/>
    <xf numFmtId="49" fontId="12" fillId="3" borderId="4" xfId="0" applyNumberFormat="1" applyFont="1" applyFill="1" applyBorder="1" applyAlignment="1">
      <alignment vertical="top"/>
    </xf>
    <xf numFmtId="49" fontId="12" fillId="0" borderId="4" xfId="0" applyNumberFormat="1" applyFont="1" applyFill="1" applyBorder="1" applyAlignment="1">
      <alignment vertical="top"/>
    </xf>
    <xf numFmtId="0" fontId="12" fillId="3" borderId="4" xfId="0" applyFont="1" applyFill="1" applyBorder="1" applyAlignment="1">
      <alignment vertical="top" wrapText="1"/>
    </xf>
    <xf numFmtId="164" fontId="11" fillId="0" borderId="1" xfId="0" applyNumberFormat="1" applyFont="1" applyFill="1" applyBorder="1" applyAlignment="1">
      <alignment horizontal="center" vertical="top" shrinkToFit="1"/>
    </xf>
    <xf numFmtId="49" fontId="9" fillId="0" borderId="4" xfId="1" applyNumberFormat="1" applyFont="1" applyFill="1" applyBorder="1" applyAlignment="1">
      <alignment horizontal="center" vertical="top"/>
    </xf>
    <xf numFmtId="0" fontId="9" fillId="0" borderId="4" xfId="1" applyNumberFormat="1" applyFont="1" applyFill="1" applyBorder="1" applyAlignment="1">
      <alignment horizontal="center" vertical="top"/>
    </xf>
    <xf numFmtId="49" fontId="34" fillId="0" borderId="1" xfId="0" applyNumberFormat="1" applyFont="1" applyFill="1" applyBorder="1" applyAlignment="1">
      <alignment horizontal="center" vertical="top" wrapText="1"/>
    </xf>
    <xf numFmtId="164" fontId="9" fillId="0" borderId="2" xfId="0" applyNumberFormat="1" applyFont="1" applyFill="1" applyBorder="1" applyAlignment="1">
      <alignment horizontal="center" vertical="top"/>
    </xf>
    <xf numFmtId="49" fontId="9" fillId="0" borderId="2" xfId="0" applyNumberFormat="1" applyFont="1" applyFill="1" applyBorder="1" applyAlignment="1">
      <alignment horizontal="center" vertical="top" wrapText="1"/>
    </xf>
    <xf numFmtId="9" fontId="9" fillId="0" borderId="1" xfId="1" applyFont="1" applyFill="1" applyBorder="1" applyAlignment="1">
      <alignment horizontal="left" vertical="top" wrapText="1"/>
    </xf>
    <xf numFmtId="49" fontId="9" fillId="0" borderId="3" xfId="0" applyNumberFormat="1" applyFont="1" applyFill="1" applyBorder="1" applyAlignment="1">
      <alignment vertical="top"/>
    </xf>
    <xf numFmtId="49" fontId="36" fillId="0" borderId="1" xfId="0" applyNumberFormat="1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49" fontId="9" fillId="0" borderId="2" xfId="0" applyNumberFormat="1" applyFont="1" applyFill="1" applyBorder="1" applyAlignment="1">
      <alignment horizontal="center" vertical="top"/>
    </xf>
    <xf numFmtId="0" fontId="12" fillId="0" borderId="4" xfId="0" applyFont="1" applyFill="1" applyBorder="1" applyAlignment="1">
      <alignment horizontal="left" vertical="top" wrapText="1"/>
    </xf>
    <xf numFmtId="164" fontId="12" fillId="0" borderId="2" xfId="0" applyNumberFormat="1" applyFont="1" applyFill="1" applyBorder="1" applyAlignment="1">
      <alignment horizontal="center" vertical="top"/>
    </xf>
    <xf numFmtId="0" fontId="9" fillId="0" borderId="2" xfId="0" applyFont="1" applyFill="1" applyBorder="1" applyAlignment="1">
      <alignment vertical="top" wrapText="1"/>
    </xf>
    <xf numFmtId="49" fontId="36" fillId="0" borderId="2" xfId="0" applyNumberFormat="1" applyFont="1" applyFill="1" applyBorder="1" applyAlignment="1">
      <alignment horizontal="center" vertical="top" wrapText="1"/>
    </xf>
    <xf numFmtId="0" fontId="27" fillId="0" borderId="0" xfId="0" applyFont="1" applyFill="1"/>
    <xf numFmtId="164" fontId="7" fillId="0" borderId="1" xfId="0" applyNumberFormat="1" applyFont="1" applyFill="1" applyBorder="1"/>
    <xf numFmtId="0" fontId="7" fillId="0" borderId="1" xfId="0" applyFont="1" applyFill="1" applyBorder="1" applyAlignment="1">
      <alignment vertical="top"/>
    </xf>
    <xf numFmtId="0" fontId="11" fillId="0" borderId="1" xfId="0" applyFont="1" applyFill="1" applyBorder="1" applyAlignment="1">
      <alignment wrapText="1"/>
    </xf>
    <xf numFmtId="2" fontId="9" fillId="0" borderId="1" xfId="0" applyNumberFormat="1" applyFont="1" applyFill="1" applyBorder="1" applyAlignment="1">
      <alignment horizontal="left" vertical="top" wrapText="1"/>
    </xf>
    <xf numFmtId="0" fontId="17" fillId="0" borderId="1" xfId="0" applyFont="1" applyFill="1" applyBorder="1" applyAlignment="1" applyProtection="1">
      <alignment horizontal="left" vertical="center" wrapText="1"/>
      <protection locked="0"/>
    </xf>
    <xf numFmtId="0" fontId="17" fillId="0" borderId="2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justify" vertical="center"/>
    </xf>
    <xf numFmtId="2" fontId="5" fillId="0" borderId="1" xfId="0" applyNumberFormat="1" applyFont="1" applyBorder="1" applyAlignment="1">
      <alignment horizontal="center" vertical="top" wrapText="1"/>
    </xf>
    <xf numFmtId="2" fontId="10" fillId="0" borderId="1" xfId="0" applyNumberFormat="1" applyFont="1" applyBorder="1" applyAlignment="1">
      <alignment horizontal="center" vertical="top" wrapText="1"/>
    </xf>
    <xf numFmtId="4" fontId="0" fillId="8" borderId="1" xfId="0" applyNumberFormat="1" applyFill="1" applyBorder="1" applyAlignment="1" applyProtection="1">
      <alignment horizontal="center" vertical="center"/>
      <protection locked="0"/>
    </xf>
    <xf numFmtId="2" fontId="27" fillId="0" borderId="1" xfId="0" applyNumberFormat="1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 vertical="center"/>
      <protection locked="0"/>
    </xf>
    <xf numFmtId="2" fontId="0" fillId="0" borderId="0" xfId="0" applyNumberFormat="1" applyFill="1" applyBorder="1" applyAlignment="1" applyProtection="1">
      <alignment horizontal="center" vertical="center"/>
    </xf>
    <xf numFmtId="0" fontId="9" fillId="0" borderId="2" xfId="0" applyFont="1" applyFill="1" applyBorder="1" applyAlignment="1">
      <alignment horizontal="left" vertical="top" wrapText="1"/>
    </xf>
    <xf numFmtId="49" fontId="9" fillId="0" borderId="2" xfId="0" applyNumberFormat="1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left" vertical="top" wrapText="1"/>
    </xf>
    <xf numFmtId="49" fontId="9" fillId="0" borderId="1" xfId="0" applyNumberFormat="1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top" wrapText="1"/>
    </xf>
    <xf numFmtId="49" fontId="16" fillId="0" borderId="1" xfId="0" applyNumberFormat="1" applyFont="1" applyFill="1" applyBorder="1" applyAlignment="1" applyProtection="1">
      <alignment horizontal="center" vertical="center"/>
      <protection locked="0"/>
    </xf>
    <xf numFmtId="0" fontId="16" fillId="0" borderId="1" xfId="0" applyFont="1" applyFill="1" applyBorder="1" applyAlignment="1" applyProtection="1">
      <alignment horizontal="center" vertical="center"/>
      <protection locked="0"/>
    </xf>
    <xf numFmtId="0" fontId="27" fillId="0" borderId="1" xfId="0" applyFont="1" applyBorder="1" applyAlignment="1" applyProtection="1">
      <alignment horizontal="center" vertical="center" wrapText="1"/>
    </xf>
    <xf numFmtId="2" fontId="27" fillId="9" borderId="1" xfId="0" applyNumberFormat="1" applyFont="1" applyFill="1" applyBorder="1" applyAlignment="1" applyProtection="1">
      <alignment horizontal="center" vertical="center"/>
    </xf>
    <xf numFmtId="49" fontId="9" fillId="0" borderId="1" xfId="1" applyNumberFormat="1" applyFont="1" applyFill="1" applyBorder="1" applyAlignment="1">
      <alignment horizontal="center" vertical="top"/>
    </xf>
    <xf numFmtId="0" fontId="9" fillId="0" borderId="1" xfId="1" applyNumberFormat="1" applyFont="1" applyFill="1" applyBorder="1" applyAlignment="1">
      <alignment horizontal="center" vertical="top"/>
    </xf>
    <xf numFmtId="0" fontId="27" fillId="0" borderId="1" xfId="0" applyFont="1" applyFill="1" applyBorder="1"/>
    <xf numFmtId="0" fontId="12" fillId="0" borderId="1" xfId="0" applyFont="1" applyFill="1" applyBorder="1" applyAlignment="1">
      <alignment horizontal="center" vertical="top" wrapText="1"/>
    </xf>
    <xf numFmtId="1" fontId="9" fillId="3" borderId="11" xfId="0" applyNumberFormat="1" applyFont="1" applyFill="1" applyBorder="1" applyAlignment="1">
      <alignment vertical="top"/>
    </xf>
    <xf numFmtId="0" fontId="7" fillId="0" borderId="11" xfId="0" applyFont="1" applyBorder="1" applyAlignment="1">
      <alignment vertical="top"/>
    </xf>
    <xf numFmtId="0" fontId="5" fillId="2" borderId="1" xfId="0" applyFont="1" applyFill="1" applyBorder="1" applyAlignment="1">
      <alignment horizontal="center" vertical="top"/>
    </xf>
    <xf numFmtId="0" fontId="0" fillId="8" borderId="9" xfId="0" applyFill="1" applyBorder="1" applyAlignment="1" applyProtection="1">
      <alignment horizontal="center" vertical="center"/>
      <protection locked="0"/>
    </xf>
    <xf numFmtId="2" fontId="0" fillId="0" borderId="9" xfId="0" applyNumberFormat="1" applyBorder="1" applyAlignment="1" applyProtection="1">
      <alignment horizontal="center" vertical="center"/>
    </xf>
    <xf numFmtId="1" fontId="0" fillId="0" borderId="9" xfId="0" applyNumberFormat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vertical="center"/>
      <protection locked="0"/>
    </xf>
    <xf numFmtId="0" fontId="29" fillId="0" borderId="0" xfId="0" applyFont="1" applyFill="1" applyBorder="1" applyAlignment="1" applyProtection="1">
      <alignment horizontal="center" vertical="center"/>
      <protection locked="0"/>
    </xf>
    <xf numFmtId="1" fontId="0" fillId="0" borderId="0" xfId="0" applyNumberFormat="1" applyFill="1" applyBorder="1" applyAlignment="1" applyProtection="1">
      <alignment horizontal="center" vertical="center"/>
    </xf>
    <xf numFmtId="4" fontId="0" fillId="8" borderId="9" xfId="0" applyNumberFormat="1" applyFill="1" applyBorder="1" applyAlignment="1" applyProtection="1">
      <alignment horizontal="center" vertical="center"/>
      <protection locked="0"/>
    </xf>
    <xf numFmtId="2" fontId="27" fillId="0" borderId="0" xfId="0" applyNumberFormat="1" applyFont="1" applyFill="1" applyBorder="1" applyAlignment="1" applyProtection="1">
      <alignment horizontal="center" vertical="center"/>
    </xf>
    <xf numFmtId="0" fontId="27" fillId="8" borderId="1" xfId="0" applyFont="1" applyFill="1" applyBorder="1" applyAlignment="1" applyProtection="1">
      <alignment horizontal="center" vertical="center"/>
      <protection locked="0"/>
    </xf>
    <xf numFmtId="0" fontId="27" fillId="0" borderId="0" xfId="0" applyFont="1" applyFill="1" applyBorder="1" applyAlignment="1" applyProtection="1">
      <alignment vertical="center"/>
      <protection locked="0"/>
    </xf>
    <xf numFmtId="1" fontId="0" fillId="0" borderId="0" xfId="0" applyNumberFormat="1" applyBorder="1" applyAlignment="1" applyProtection="1">
      <alignment horizontal="center" vertical="center"/>
    </xf>
    <xf numFmtId="0" fontId="0" fillId="0" borderId="0" xfId="0" applyBorder="1" applyProtection="1"/>
    <xf numFmtId="0" fontId="37" fillId="8" borderId="1" xfId="0" applyFont="1" applyFill="1" applyBorder="1" applyAlignment="1" applyProtection="1">
      <alignment horizontal="center" vertical="center"/>
      <protection locked="0"/>
    </xf>
    <xf numFmtId="0" fontId="37" fillId="8" borderId="9" xfId="0" applyFont="1" applyFill="1" applyBorder="1" applyAlignment="1" applyProtection="1">
      <alignment horizontal="center" vertical="center"/>
      <protection locked="0"/>
    </xf>
    <xf numFmtId="164" fontId="16" fillId="0" borderId="1" xfId="0" applyNumberFormat="1" applyFont="1" applyFill="1" applyBorder="1" applyAlignment="1">
      <alignment horizontal="center" vertical="center" wrapText="1"/>
    </xf>
    <xf numFmtId="164" fontId="16" fillId="0" borderId="4" xfId="0" applyNumberFormat="1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/>
    </xf>
    <xf numFmtId="165" fontId="1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top" wrapText="1"/>
    </xf>
    <xf numFmtId="0" fontId="16" fillId="4" borderId="1" xfId="0" applyFont="1" applyFill="1" applyBorder="1" applyAlignment="1">
      <alignment horizontal="left" vertical="center" wrapText="1"/>
    </xf>
    <xf numFmtId="0" fontId="17" fillId="4" borderId="1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49" fontId="9" fillId="0" borderId="2" xfId="0" applyNumberFormat="1" applyFont="1" applyFill="1" applyBorder="1" applyAlignment="1">
      <alignment horizontal="center" vertical="top"/>
    </xf>
    <xf numFmtId="49" fontId="9" fillId="0" borderId="3" xfId="0" applyNumberFormat="1" applyFont="1" applyFill="1" applyBorder="1" applyAlignment="1">
      <alignment horizontal="center" vertical="top"/>
    </xf>
    <xf numFmtId="0" fontId="9" fillId="0" borderId="3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17" fillId="4" borderId="1" xfId="0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>
      <alignment vertical="top"/>
    </xf>
    <xf numFmtId="2" fontId="5" fillId="0" borderId="0" xfId="0" applyNumberFormat="1" applyFont="1" applyAlignment="1">
      <alignment vertical="top" wrapText="1"/>
    </xf>
    <xf numFmtId="49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164" fontId="0" fillId="8" borderId="1" xfId="0" applyNumberFormat="1" applyFill="1" applyBorder="1" applyAlignment="1" applyProtection="1">
      <alignment horizontal="center" vertical="center"/>
      <protection locked="0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left" vertical="top" wrapText="1"/>
    </xf>
    <xf numFmtId="49" fontId="9" fillId="0" borderId="3" xfId="0" applyNumberFormat="1" applyFont="1" applyFill="1" applyBorder="1" applyAlignment="1">
      <alignment horizontal="center" vertical="top"/>
    </xf>
    <xf numFmtId="2" fontId="5" fillId="0" borderId="0" xfId="0" applyNumberFormat="1" applyFont="1"/>
    <xf numFmtId="0" fontId="11" fillId="0" borderId="0" xfId="0" applyFont="1" applyFill="1"/>
    <xf numFmtId="0" fontId="11" fillId="5" borderId="0" xfId="0" applyFont="1" applyFill="1"/>
    <xf numFmtId="49" fontId="38" fillId="4" borderId="1" xfId="0" applyNumberFormat="1" applyFont="1" applyFill="1" applyBorder="1" applyAlignment="1">
      <alignment horizontal="left" vertical="top" wrapText="1"/>
    </xf>
    <xf numFmtId="0" fontId="1" fillId="0" borderId="0" xfId="0" applyFont="1" applyAlignment="1">
      <alignment horizontal="center"/>
    </xf>
    <xf numFmtId="0" fontId="9" fillId="0" borderId="2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left" vertical="top" wrapText="1"/>
    </xf>
    <xf numFmtId="49" fontId="9" fillId="0" borderId="2" xfId="0" applyNumberFormat="1" applyFont="1" applyFill="1" applyBorder="1" applyAlignment="1">
      <alignment horizontal="center" vertical="top"/>
    </xf>
    <xf numFmtId="49" fontId="9" fillId="0" borderId="3" xfId="0" applyNumberFormat="1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left" vertical="top" wrapText="1"/>
    </xf>
    <xf numFmtId="9" fontId="9" fillId="0" borderId="2" xfId="1" applyFont="1" applyFill="1" applyBorder="1" applyAlignment="1">
      <alignment horizontal="left" vertical="top" wrapText="1"/>
    </xf>
    <xf numFmtId="0" fontId="9" fillId="0" borderId="2" xfId="1" applyNumberFormat="1" applyFont="1" applyFill="1" applyBorder="1" applyAlignment="1">
      <alignment horizontal="center" vertical="top"/>
    </xf>
    <xf numFmtId="0" fontId="9" fillId="0" borderId="3" xfId="0" applyFont="1" applyFill="1" applyBorder="1" applyAlignment="1">
      <alignment horizontal="left" vertical="top" wrapText="1"/>
    </xf>
    <xf numFmtId="49" fontId="9" fillId="0" borderId="1" xfId="0" applyNumberFormat="1" applyFont="1" applyFill="1" applyBorder="1" applyAlignment="1">
      <alignment horizontal="center" vertical="top"/>
    </xf>
    <xf numFmtId="9" fontId="9" fillId="0" borderId="2" xfId="1" applyFont="1" applyFill="1" applyBorder="1" applyAlignment="1">
      <alignment horizontal="center" vertical="top"/>
    </xf>
    <xf numFmtId="164" fontId="12" fillId="0" borderId="3" xfId="0" applyNumberFormat="1" applyFont="1" applyFill="1" applyBorder="1" applyAlignment="1">
      <alignment horizontal="center" vertical="top"/>
    </xf>
    <xf numFmtId="164" fontId="12" fillId="0" borderId="4" xfId="0" applyNumberFormat="1" applyFont="1" applyFill="1" applyBorder="1" applyAlignment="1">
      <alignment horizontal="center" vertical="top"/>
    </xf>
    <xf numFmtId="164" fontId="9" fillId="0" borderId="1" xfId="0" applyNumberFormat="1" applyFont="1" applyBorder="1" applyAlignment="1">
      <alignment vertical="top"/>
    </xf>
    <xf numFmtId="164" fontId="5" fillId="0" borderId="0" xfId="0" applyNumberFormat="1" applyFont="1" applyFill="1"/>
    <xf numFmtId="164" fontId="7" fillId="0" borderId="1" xfId="0" applyNumberFormat="1" applyFont="1" applyFill="1" applyBorder="1" applyAlignment="1">
      <alignment horizontal="right"/>
    </xf>
    <xf numFmtId="0" fontId="18" fillId="0" borderId="9" xfId="0" applyFont="1" applyFill="1" applyBorder="1" applyAlignment="1" applyProtection="1">
      <alignment horizontal="center" vertical="center"/>
      <protection locked="0"/>
    </xf>
    <xf numFmtId="0" fontId="9" fillId="0" borderId="11" xfId="0" applyFont="1" applyBorder="1" applyAlignment="1">
      <alignment vertical="top"/>
    </xf>
    <xf numFmtId="0" fontId="9" fillId="0" borderId="1" xfId="0" applyFont="1" applyFill="1" applyBorder="1" applyAlignment="1">
      <alignment vertical="top"/>
    </xf>
    <xf numFmtId="0" fontId="9" fillId="0" borderId="1" xfId="0" applyFont="1" applyBorder="1" applyAlignment="1">
      <alignment vertical="top"/>
    </xf>
    <xf numFmtId="49" fontId="41" fillId="0" borderId="1" xfId="0" applyNumberFormat="1" applyFont="1" applyFill="1" applyBorder="1" applyAlignment="1">
      <alignment horizontal="center"/>
    </xf>
    <xf numFmtId="0" fontId="40" fillId="0" borderId="1" xfId="0" applyNumberFormat="1" applyFont="1" applyFill="1" applyBorder="1" applyAlignment="1">
      <alignment horizontal="center" vertical="top" wrapText="1"/>
    </xf>
    <xf numFmtId="0" fontId="40" fillId="0" borderId="1" xfId="0" applyNumberFormat="1" applyFont="1" applyFill="1" applyBorder="1" applyAlignment="1">
      <alignment horizontal="left" vertical="top" wrapText="1"/>
    </xf>
    <xf numFmtId="49" fontId="40" fillId="0" borderId="1" xfId="0" applyNumberFormat="1" applyFont="1" applyFill="1" applyBorder="1" applyAlignment="1">
      <alignment horizontal="left" vertical="top" wrapText="1"/>
    </xf>
    <xf numFmtId="0" fontId="41" fillId="0" borderId="1" xfId="0" applyNumberFormat="1" applyFont="1" applyFill="1" applyBorder="1" applyAlignment="1">
      <alignment horizontal="center" vertical="top" wrapText="1"/>
    </xf>
    <xf numFmtId="0" fontId="40" fillId="4" borderId="1" xfId="0" applyNumberFormat="1" applyFont="1" applyFill="1" applyBorder="1"/>
    <xf numFmtId="0" fontId="40" fillId="4" borderId="1" xfId="0" applyNumberFormat="1" applyFont="1" applyFill="1" applyBorder="1" applyAlignment="1">
      <alignment horizontal="left" vertical="top" wrapText="1"/>
    </xf>
    <xf numFmtId="2" fontId="40" fillId="4" borderId="1" xfId="0" applyNumberFormat="1" applyFont="1" applyFill="1" applyBorder="1" applyAlignment="1">
      <alignment horizontal="left" vertical="top" wrapText="1"/>
    </xf>
    <xf numFmtId="49" fontId="41" fillId="0" borderId="1" xfId="0" applyNumberFormat="1" applyFont="1" applyFill="1" applyBorder="1" applyAlignment="1">
      <alignment horizontal="center" vertical="top" wrapText="1"/>
    </xf>
    <xf numFmtId="0" fontId="40" fillId="0" borderId="1" xfId="0" applyFont="1" applyFill="1" applyBorder="1" applyAlignment="1">
      <alignment horizontal="left" vertical="center" wrapText="1"/>
    </xf>
    <xf numFmtId="49" fontId="20" fillId="0" borderId="0" xfId="0" applyNumberFormat="1" applyFont="1" applyFill="1"/>
    <xf numFmtId="0" fontId="19" fillId="0" borderId="0" xfId="0" applyFont="1" applyFill="1" applyProtection="1">
      <protection locked="0"/>
    </xf>
    <xf numFmtId="164" fontId="17" fillId="0" borderId="1" xfId="0" applyNumberFormat="1" applyFont="1" applyFill="1" applyBorder="1" applyAlignment="1" applyProtection="1">
      <alignment horizontal="center" vertical="center"/>
      <protection locked="0"/>
    </xf>
    <xf numFmtId="165" fontId="17" fillId="0" borderId="1" xfId="0" applyNumberFormat="1" applyFont="1" applyBorder="1" applyAlignment="1" applyProtection="1">
      <alignment horizontal="center" vertical="center"/>
      <protection locked="0"/>
    </xf>
    <xf numFmtId="4" fontId="17" fillId="0" borderId="1" xfId="0" applyNumberFormat="1" applyFont="1" applyFill="1" applyBorder="1" applyAlignment="1" applyProtection="1">
      <alignment horizontal="center" vertical="center"/>
      <protection locked="0"/>
    </xf>
    <xf numFmtId="0" fontId="17" fillId="4" borderId="1" xfId="0" applyFont="1" applyFill="1" applyBorder="1" applyAlignment="1" applyProtection="1">
      <alignment vertical="center"/>
      <protection locked="0"/>
    </xf>
    <xf numFmtId="164" fontId="17" fillId="4" borderId="1" xfId="0" applyNumberFormat="1" applyFont="1" applyFill="1" applyBorder="1" applyAlignment="1" applyProtection="1">
      <alignment horizontal="center" vertical="center"/>
      <protection locked="0"/>
    </xf>
    <xf numFmtId="165" fontId="17" fillId="4" borderId="1" xfId="0" applyNumberFormat="1" applyFont="1" applyFill="1" applyBorder="1" applyAlignment="1" applyProtection="1">
      <alignment horizontal="center" vertical="center"/>
      <protection locked="0"/>
    </xf>
    <xf numFmtId="164" fontId="17" fillId="0" borderId="4" xfId="0" applyNumberFormat="1" applyFont="1" applyFill="1" applyBorder="1" applyAlignment="1" applyProtection="1">
      <alignment horizontal="center" vertical="center"/>
      <protection locked="0"/>
    </xf>
    <xf numFmtId="165" fontId="17" fillId="0" borderId="4" xfId="0" applyNumberFormat="1" applyFont="1" applyBorder="1" applyAlignment="1" applyProtection="1">
      <alignment horizontal="center" vertical="center"/>
      <protection locked="0"/>
    </xf>
    <xf numFmtId="164" fontId="17" fillId="0" borderId="2" xfId="0" applyNumberFormat="1" applyFont="1" applyFill="1" applyBorder="1" applyAlignment="1" applyProtection="1">
      <alignment horizontal="center" vertical="center"/>
      <protection locked="0"/>
    </xf>
    <xf numFmtId="165" fontId="17" fillId="0" borderId="2" xfId="0" applyNumberFormat="1" applyFont="1" applyBorder="1" applyAlignment="1" applyProtection="1">
      <alignment horizontal="center" vertical="center"/>
      <protection locked="0"/>
    </xf>
    <xf numFmtId="0" fontId="17" fillId="4" borderId="2" xfId="0" applyFont="1" applyFill="1" applyBorder="1" applyAlignment="1">
      <alignment horizontal="center" vertical="center"/>
    </xf>
    <xf numFmtId="164" fontId="17" fillId="0" borderId="2" xfId="0" applyNumberFormat="1" applyFont="1" applyFill="1" applyBorder="1" applyAlignment="1">
      <alignment horizontal="center" vertical="center"/>
    </xf>
    <xf numFmtId="165" fontId="17" fillId="0" borderId="2" xfId="0" applyNumberFormat="1" applyFont="1" applyBorder="1" applyAlignment="1">
      <alignment horizontal="center" vertical="center"/>
    </xf>
    <xf numFmtId="0" fontId="17" fillId="4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/>
    </xf>
    <xf numFmtId="165" fontId="17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left" vertical="top" wrapText="1"/>
    </xf>
    <xf numFmtId="49" fontId="5" fillId="4" borderId="1" xfId="0" applyNumberFormat="1" applyFont="1" applyFill="1" applyBorder="1" applyAlignment="1">
      <alignment horizontal="left" vertical="top" wrapText="1"/>
    </xf>
    <xf numFmtId="164" fontId="2" fillId="4" borderId="5" xfId="0" applyNumberFormat="1" applyFont="1" applyFill="1" applyBorder="1" applyAlignment="1" applyProtection="1">
      <alignment horizontal="center" vertical="center"/>
      <protection locked="0"/>
    </xf>
    <xf numFmtId="0" fontId="5" fillId="3" borderId="1" xfId="0" applyFont="1" applyFill="1" applyBorder="1" applyAlignment="1">
      <alignment horizontal="left" vertical="top" wrapText="1"/>
    </xf>
    <xf numFmtId="0" fontId="0" fillId="0" borderId="0" xfId="0" applyAlignment="1">
      <alignment horizontal="center"/>
    </xf>
    <xf numFmtId="49" fontId="12" fillId="0" borderId="2" xfId="0" applyNumberFormat="1" applyFont="1" applyFill="1" applyBorder="1" applyAlignment="1">
      <alignment horizontal="center" vertical="top"/>
    </xf>
    <xf numFmtId="49" fontId="12" fillId="0" borderId="3" xfId="0" applyNumberFormat="1" applyFont="1" applyFill="1" applyBorder="1" applyAlignment="1">
      <alignment horizontal="center" vertical="top"/>
    </xf>
    <xf numFmtId="49" fontId="12" fillId="0" borderId="4" xfId="0" applyNumberFormat="1" applyFont="1" applyFill="1" applyBorder="1" applyAlignment="1">
      <alignment horizontal="center" vertical="top"/>
    </xf>
    <xf numFmtId="49" fontId="9" fillId="0" borderId="2" xfId="0" applyNumberFormat="1" applyFont="1" applyFill="1" applyBorder="1" applyAlignment="1">
      <alignment horizontal="center" vertical="top"/>
    </xf>
    <xf numFmtId="49" fontId="9" fillId="0" borderId="3" xfId="0" applyNumberFormat="1" applyFont="1" applyFill="1" applyBorder="1" applyAlignment="1">
      <alignment horizontal="center" vertical="top"/>
    </xf>
    <xf numFmtId="49" fontId="9" fillId="0" borderId="4" xfId="0" applyNumberFormat="1" applyFont="1" applyFill="1" applyBorder="1" applyAlignment="1">
      <alignment horizontal="center" vertical="top"/>
    </xf>
    <xf numFmtId="0" fontId="11" fillId="0" borderId="2" xfId="0" applyFont="1" applyFill="1" applyBorder="1" applyAlignment="1">
      <alignment horizontal="left" vertical="top" wrapText="1"/>
    </xf>
    <xf numFmtId="0" fontId="11" fillId="0" borderId="3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horizontal="left" vertical="top" wrapText="1"/>
    </xf>
    <xf numFmtId="0" fontId="0" fillId="0" borderId="4" xfId="0" applyBorder="1"/>
    <xf numFmtId="0" fontId="9" fillId="0" borderId="2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top" wrapText="1"/>
    </xf>
    <xf numFmtId="0" fontId="0" fillId="0" borderId="15" xfId="0" applyBorder="1" applyAlignment="1">
      <alignment horizontal="center"/>
    </xf>
    <xf numFmtId="0" fontId="0" fillId="0" borderId="0" xfId="0" applyBorder="1" applyAlignment="1">
      <alignment horizontal="center"/>
    </xf>
    <xf numFmtId="0" fontId="9" fillId="0" borderId="3" xfId="0" applyFont="1" applyFill="1" applyBorder="1" applyAlignment="1">
      <alignment horizontal="center" vertical="top" wrapText="1"/>
    </xf>
    <xf numFmtId="0" fontId="11" fillId="0" borderId="4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164" fontId="4" fillId="0" borderId="2" xfId="0" applyNumberFormat="1" applyFont="1" applyBorder="1" applyAlignment="1">
      <alignment horizontal="center" vertical="top" wrapText="1"/>
    </xf>
    <xf numFmtId="164" fontId="4" fillId="0" borderId="4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0" fontId="39" fillId="0" borderId="1" xfId="0" applyFont="1" applyBorder="1" applyAlignment="1">
      <alignment horizontal="center" vertical="top" wrapText="1"/>
    </xf>
    <xf numFmtId="0" fontId="12" fillId="3" borderId="2" xfId="0" applyFont="1" applyFill="1" applyBorder="1" applyAlignment="1">
      <alignment horizontal="left" vertical="top" wrapText="1"/>
    </xf>
    <xf numFmtId="0" fontId="12" fillId="3" borderId="4" xfId="0" applyFont="1" applyFill="1" applyBorder="1" applyAlignment="1">
      <alignment horizontal="left" vertical="top" wrapText="1"/>
    </xf>
    <xf numFmtId="0" fontId="9" fillId="3" borderId="2" xfId="0" applyFont="1" applyFill="1" applyBorder="1" applyAlignment="1">
      <alignment horizontal="center" vertical="top" wrapText="1"/>
    </xf>
    <xf numFmtId="0" fontId="9" fillId="3" borderId="4" xfId="0" applyFont="1" applyFill="1" applyBorder="1" applyAlignment="1">
      <alignment horizontal="center" vertical="top" wrapText="1"/>
    </xf>
    <xf numFmtId="0" fontId="9" fillId="3" borderId="2" xfId="0" applyFont="1" applyFill="1" applyBorder="1" applyAlignment="1">
      <alignment horizontal="left" vertical="top" wrapText="1"/>
    </xf>
    <xf numFmtId="0" fontId="9" fillId="3" borderId="4" xfId="0" applyFont="1" applyFill="1" applyBorder="1" applyAlignment="1">
      <alignment horizontal="left" vertical="top" wrapText="1"/>
    </xf>
    <xf numFmtId="49" fontId="9" fillId="3" borderId="2" xfId="0" applyNumberFormat="1" applyFont="1" applyFill="1" applyBorder="1" applyAlignment="1">
      <alignment horizontal="center" vertical="top"/>
    </xf>
    <xf numFmtId="49" fontId="9" fillId="3" borderId="4" xfId="0" applyNumberFormat="1" applyFont="1" applyFill="1" applyBorder="1" applyAlignment="1">
      <alignment horizontal="center" vertical="top"/>
    </xf>
    <xf numFmtId="0" fontId="11" fillId="3" borderId="2" xfId="0" applyFont="1" applyFill="1" applyBorder="1" applyAlignment="1">
      <alignment horizontal="left" vertical="top" wrapText="1"/>
    </xf>
    <xf numFmtId="0" fontId="11" fillId="3" borderId="4" xfId="0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horizontal="left" vertical="top" wrapText="1"/>
    </xf>
    <xf numFmtId="0" fontId="12" fillId="0" borderId="3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vertical="top" wrapText="1"/>
    </xf>
    <xf numFmtId="0" fontId="9" fillId="0" borderId="3" xfId="0" applyFont="1" applyFill="1" applyBorder="1" applyAlignment="1">
      <alignment vertical="top" wrapText="1"/>
    </xf>
    <xf numFmtId="0" fontId="9" fillId="0" borderId="4" xfId="0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horizontal="center" vertical="top"/>
    </xf>
    <xf numFmtId="9" fontId="9" fillId="0" borderId="2" xfId="1" applyFont="1" applyFill="1" applyBorder="1" applyAlignment="1">
      <alignment horizontal="left" vertical="top" wrapText="1"/>
    </xf>
    <xf numFmtId="9" fontId="9" fillId="0" borderId="3" xfId="1" applyFont="1" applyFill="1" applyBorder="1" applyAlignment="1">
      <alignment horizontal="left" vertical="top" wrapText="1"/>
    </xf>
    <xf numFmtId="9" fontId="9" fillId="0" borderId="4" xfId="1" applyFont="1" applyFill="1" applyBorder="1" applyAlignment="1">
      <alignment horizontal="left" vertical="top" wrapText="1"/>
    </xf>
    <xf numFmtId="49" fontId="9" fillId="0" borderId="2" xfId="1" applyNumberFormat="1" applyFont="1" applyFill="1" applyBorder="1" applyAlignment="1">
      <alignment horizontal="center" vertical="top"/>
    </xf>
    <xf numFmtId="49" fontId="9" fillId="0" borderId="3" xfId="1" applyNumberFormat="1" applyFont="1" applyFill="1" applyBorder="1" applyAlignment="1">
      <alignment horizontal="center" vertical="top"/>
    </xf>
    <xf numFmtId="49" fontId="9" fillId="0" borderId="4" xfId="1" applyNumberFormat="1" applyFont="1" applyFill="1" applyBorder="1" applyAlignment="1">
      <alignment horizontal="center" vertical="top"/>
    </xf>
    <xf numFmtId="9" fontId="9" fillId="0" borderId="2" xfId="1" applyFont="1" applyFill="1" applyBorder="1" applyAlignment="1">
      <alignment horizontal="center" vertical="top"/>
    </xf>
    <xf numFmtId="9" fontId="9" fillId="0" borderId="3" xfId="1" applyFont="1" applyFill="1" applyBorder="1" applyAlignment="1">
      <alignment horizontal="center" vertical="top"/>
    </xf>
    <xf numFmtId="9" fontId="9" fillId="0" borderId="4" xfId="1" applyFont="1" applyFill="1" applyBorder="1" applyAlignment="1">
      <alignment horizontal="center" vertical="top"/>
    </xf>
    <xf numFmtId="0" fontId="3" fillId="0" borderId="0" xfId="0" applyFont="1" applyAlignment="1">
      <alignment horizontal="left" vertical="top" wrapText="1"/>
    </xf>
    <xf numFmtId="49" fontId="8" fillId="0" borderId="1" xfId="0" applyNumberFormat="1" applyFont="1" applyBorder="1" applyAlignment="1">
      <alignment horizontal="center" vertical="top"/>
    </xf>
    <xf numFmtId="0" fontId="8" fillId="0" borderId="1" xfId="0" applyNumberFormat="1" applyFont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0" fontId="5" fillId="0" borderId="0" xfId="0" applyFont="1" applyAlignment="1">
      <alignment horizontal="center" wrapText="1"/>
    </xf>
    <xf numFmtId="0" fontId="7" fillId="0" borderId="5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6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/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Border="1"/>
    <xf numFmtId="0" fontId="8" fillId="0" borderId="4" xfId="0" applyFont="1" applyBorder="1"/>
    <xf numFmtId="0" fontId="7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justify" vertical="center"/>
    </xf>
    <xf numFmtId="0" fontId="5" fillId="0" borderId="0" xfId="0" applyFont="1" applyAlignment="1">
      <alignment horizontal="justify" vertical="center"/>
    </xf>
    <xf numFmtId="0" fontId="16" fillId="0" borderId="1" xfId="0" applyFont="1" applyFill="1" applyBorder="1" applyAlignment="1" applyProtection="1">
      <alignment horizontal="center" vertical="center" wrapText="1"/>
      <protection locked="0"/>
    </xf>
    <xf numFmtId="0" fontId="16" fillId="0" borderId="1" xfId="0" applyFont="1" applyFill="1" applyBorder="1" applyAlignment="1" applyProtection="1">
      <protection locked="0"/>
    </xf>
    <xf numFmtId="0" fontId="16" fillId="0" borderId="9" xfId="0" applyFont="1" applyFill="1" applyBorder="1" applyAlignment="1" applyProtection="1">
      <alignment horizontal="center" vertical="center" wrapText="1"/>
      <protection locked="0"/>
    </xf>
    <xf numFmtId="0" fontId="16" fillId="0" borderId="9" xfId="0" applyFont="1" applyFill="1" applyBorder="1" applyAlignment="1" applyProtection="1">
      <protection locked="0"/>
    </xf>
    <xf numFmtId="2" fontId="16" fillId="0" borderId="9" xfId="0" applyNumberFormat="1" applyFont="1" applyFill="1" applyBorder="1" applyAlignment="1" applyProtection="1">
      <alignment horizontal="center" vertical="center" wrapText="1"/>
      <protection locked="0"/>
    </xf>
    <xf numFmtId="2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5" fillId="0" borderId="11" xfId="0" applyNumberFormat="1" applyFont="1" applyBorder="1" applyAlignment="1" applyProtection="1">
      <alignment horizontal="center" vertical="center"/>
      <protection locked="0"/>
    </xf>
    <xf numFmtId="0" fontId="16" fillId="0" borderId="5" xfId="0" applyFont="1" applyFill="1" applyBorder="1" applyAlignment="1" applyProtection="1">
      <alignment horizontal="center" vertical="center" wrapText="1"/>
      <protection locked="0"/>
    </xf>
    <xf numFmtId="0" fontId="5" fillId="0" borderId="12" xfId="0" applyFont="1" applyBorder="1" applyAlignment="1" applyProtection="1">
      <protection locked="0"/>
    </xf>
    <xf numFmtId="0" fontId="5" fillId="0" borderId="7" xfId="0" applyFont="1" applyBorder="1" applyAlignment="1" applyProtection="1">
      <protection locked="0"/>
    </xf>
    <xf numFmtId="0" fontId="16" fillId="0" borderId="2" xfId="0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 applyProtection="1">
      <protection locked="0"/>
    </xf>
    <xf numFmtId="0" fontId="5" fillId="0" borderId="4" xfId="0" applyFont="1" applyBorder="1" applyAlignment="1" applyProtection="1">
      <protection locked="0"/>
    </xf>
    <xf numFmtId="0" fontId="16" fillId="0" borderId="4" xfId="0" applyFont="1" applyFill="1" applyBorder="1" applyAlignment="1" applyProtection="1">
      <alignment horizontal="center" vertical="center" wrapText="1"/>
      <protection locked="0"/>
    </xf>
    <xf numFmtId="0" fontId="18" fillId="0" borderId="9" xfId="0" applyFont="1" applyFill="1" applyBorder="1" applyAlignment="1" applyProtection="1">
      <alignment horizontal="center"/>
      <protection locked="0"/>
    </xf>
    <xf numFmtId="0" fontId="18" fillId="0" borderId="10" xfId="0" applyFont="1" applyFill="1" applyBorder="1" applyAlignment="1" applyProtection="1">
      <alignment horizontal="center"/>
      <protection locked="0"/>
    </xf>
    <xf numFmtId="0" fontId="18" fillId="0" borderId="14" xfId="0" applyFont="1" applyFill="1" applyBorder="1" applyAlignment="1" applyProtection="1">
      <alignment horizontal="center"/>
      <protection locked="0"/>
    </xf>
    <xf numFmtId="0" fontId="18" fillId="0" borderId="9" xfId="0" applyFont="1" applyFill="1" applyBorder="1" applyAlignment="1">
      <alignment horizontal="justify" vertical="center"/>
    </xf>
    <xf numFmtId="0" fontId="18" fillId="0" borderId="10" xfId="0" applyFont="1" applyFill="1" applyBorder="1" applyAlignment="1">
      <alignment horizontal="justify" vertical="center"/>
    </xf>
    <xf numFmtId="0" fontId="5" fillId="0" borderId="10" xfId="0" applyFont="1" applyBorder="1" applyAlignment="1">
      <alignment horizontal="justify" vertical="center"/>
    </xf>
    <xf numFmtId="0" fontId="5" fillId="0" borderId="11" xfId="0" applyFont="1" applyBorder="1" applyAlignment="1">
      <alignment horizontal="justify" vertical="center"/>
    </xf>
    <xf numFmtId="0" fontId="19" fillId="4" borderId="9" xfId="0" applyFont="1" applyFill="1" applyBorder="1" applyAlignment="1">
      <alignment horizontal="left" vertical="top"/>
    </xf>
    <xf numFmtId="0" fontId="5" fillId="4" borderId="10" xfId="0" applyFont="1" applyFill="1" applyBorder="1" applyAlignment="1"/>
    <xf numFmtId="0" fontId="5" fillId="4" borderId="11" xfId="0" applyFont="1" applyFill="1" applyBorder="1" applyAlignment="1"/>
    <xf numFmtId="0" fontId="18" fillId="0" borderId="9" xfId="0" applyFont="1" applyFill="1" applyBorder="1" applyAlignment="1" applyProtection="1">
      <alignment horizontal="center" vertical="center"/>
      <protection locked="0"/>
    </xf>
    <xf numFmtId="0" fontId="18" fillId="0" borderId="10" xfId="0" applyFont="1" applyFill="1" applyBorder="1" applyAlignment="1" applyProtection="1">
      <alignment horizontal="center" vertical="center"/>
      <protection locked="0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32" fillId="10" borderId="12" xfId="0" applyFont="1" applyFill="1" applyBorder="1" applyAlignment="1" applyProtection="1">
      <alignment horizontal="center" vertical="center"/>
    </xf>
    <xf numFmtId="0" fontId="32" fillId="10" borderId="0" xfId="0" applyFont="1" applyFill="1" applyAlignment="1" applyProtection="1">
      <alignment horizontal="center" vertical="center"/>
    </xf>
    <xf numFmtId="0" fontId="28" fillId="0" borderId="0" xfId="0" applyFont="1" applyAlignment="1" applyProtection="1">
      <alignment horizontal="center" vertical="center" wrapText="1"/>
    </xf>
    <xf numFmtId="0" fontId="27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vertical="center"/>
    </xf>
    <xf numFmtId="0" fontId="0" fillId="0" borderId="1" xfId="0" applyBorder="1" applyAlignment="1" applyProtection="1">
      <alignment horizontal="center" vertical="center" wrapText="1"/>
    </xf>
    <xf numFmtId="0" fontId="30" fillId="0" borderId="0" xfId="0" applyFont="1" applyBorder="1" applyAlignment="1" applyProtection="1">
      <alignment vertical="center" wrapText="1"/>
    </xf>
    <xf numFmtId="2" fontId="27" fillId="9" borderId="1" xfId="0" applyNumberFormat="1" applyFont="1" applyFill="1" applyBorder="1" applyAlignment="1" applyProtection="1">
      <alignment horizontal="center" vertical="center"/>
    </xf>
  </cellXfs>
  <cellStyles count="4">
    <cellStyle name="st32" xfId="2"/>
    <cellStyle name="xl42" xfId="3"/>
    <cellStyle name="Обычный" xfId="0" builtinId="0"/>
    <cellStyle name="Процент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\&#1086;&#1090;&#1095;&#1077;&#1090;%20&#1087;&#1086;%20&#1088;&#1077;&#1072;&#1083;&#1080;&#1079;&#1072;&#1094;&#1080;&#1080;%20&#1052;&#1091;&#1085;.&#1087;&#1088;&#1086;&#1075;&#1088;&#1072;&#1084;&#1084;&#1099;%20&#1056;&#1072;&#1079;&#1074;&#1080;&#1090;&#1080;&#1077;%20&#1086;&#1073;&#1088;&#1072;&#1079;&#1086;&#1074;&#1072;&#1085;&#1080;&#1103;\&#1054;&#1090;&#1095;&#1077;&#1090;%20&#1087;&#1086;%20&#1087;&#1088;&#1086;&#1075;&#1088;&#1072;&#1084;&#1084;&#1077;%20&#1088;&#1072;&#1079;&#1074;&#1080;&#1090;&#1080;&#1103;%20&#1079;&#1072;%202022%20&#1075;&#1086;&#1076;\&#1054;&#1090;&#1095;&#1077;&#1090;%20&#1054;&#1073;&#1088;&#1072;&#1079;&#1086;&#1074;&#1072;&#1085;&#1080;&#1077;%202022%20&#1074;%20&#1059;&#106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форма 1"/>
      <sheetName val="форма 2"/>
      <sheetName val="форма 4"/>
    </sheetNames>
    <sheetDataSet>
      <sheetData sheetId="0">
        <row r="42">
          <cell r="L42">
            <v>40178</v>
          </cell>
          <cell r="M42">
            <v>41440.6</v>
          </cell>
          <cell r="N42">
            <v>41440.6</v>
          </cell>
        </row>
        <row r="44">
          <cell r="L44">
            <v>24160.9</v>
          </cell>
          <cell r="M44">
            <v>26106.400000000001</v>
          </cell>
          <cell r="N44">
            <v>26099.9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132"/>
  <sheetViews>
    <sheetView topLeftCell="A100" zoomScale="85" zoomScaleNormal="85" workbookViewId="0">
      <selection activeCell="M53" sqref="M53"/>
    </sheetView>
  </sheetViews>
  <sheetFormatPr defaultRowHeight="15"/>
  <cols>
    <col min="1" max="4" width="4.7109375" customWidth="1"/>
    <col min="5" max="5" width="53" customWidth="1"/>
    <col min="6" max="6" width="30.85546875" customWidth="1"/>
    <col min="7" max="7" width="5.28515625" customWidth="1"/>
    <col min="8" max="8" width="4.140625" style="5" customWidth="1"/>
    <col min="9" max="9" width="4.140625" customWidth="1"/>
    <col min="10" max="10" width="11.28515625" customWidth="1"/>
    <col min="11" max="11" width="4.7109375" style="3" customWidth="1"/>
    <col min="12" max="13" width="12.7109375" customWidth="1"/>
    <col min="14" max="14" width="12.7109375" style="12" customWidth="1"/>
    <col min="15" max="15" width="10.5703125" style="8" customWidth="1"/>
    <col min="16" max="16" width="10.5703125" customWidth="1"/>
  </cols>
  <sheetData>
    <row r="1" spans="1:19" ht="15.75">
      <c r="A1" s="347" t="s">
        <v>0</v>
      </c>
      <c r="B1" s="347"/>
      <c r="C1" s="347"/>
      <c r="D1" s="347"/>
      <c r="E1" s="347"/>
      <c r="F1" s="347"/>
      <c r="G1" s="347"/>
      <c r="H1" s="347"/>
      <c r="I1" s="347"/>
      <c r="J1" s="347"/>
      <c r="K1" s="347"/>
      <c r="L1" s="347"/>
      <c r="M1" s="347"/>
      <c r="N1" s="347"/>
      <c r="O1" s="347"/>
    </row>
    <row r="2" spans="1:19" ht="15.75">
      <c r="A2" s="347" t="s">
        <v>116</v>
      </c>
      <c r="B2" s="347"/>
      <c r="C2" s="347"/>
      <c r="D2" s="347"/>
      <c r="E2" s="347"/>
      <c r="F2" s="347"/>
      <c r="G2" s="347"/>
      <c r="H2" s="347"/>
      <c r="I2" s="347"/>
      <c r="J2" s="347"/>
      <c r="K2" s="347"/>
      <c r="L2" s="347"/>
      <c r="M2" s="347"/>
      <c r="N2" s="347"/>
      <c r="O2" s="347"/>
    </row>
    <row r="3" spans="1:19" ht="15.75">
      <c r="A3" s="1"/>
      <c r="B3" s="1"/>
      <c r="C3" s="1"/>
      <c r="D3" s="1"/>
      <c r="E3" s="1"/>
      <c r="F3" s="1"/>
      <c r="G3" s="1"/>
      <c r="H3" s="4"/>
      <c r="I3" s="1"/>
      <c r="J3" s="1"/>
      <c r="K3" s="6"/>
      <c r="L3" s="1"/>
      <c r="M3" s="274"/>
      <c r="N3" s="11"/>
      <c r="O3" s="1"/>
    </row>
    <row r="4" spans="1:19" ht="31.5" customHeight="1">
      <c r="A4" s="348" t="s">
        <v>442</v>
      </c>
      <c r="B4" s="348"/>
      <c r="C4" s="348"/>
      <c r="D4" s="348"/>
      <c r="E4" s="348"/>
      <c r="F4" s="348"/>
      <c r="G4" s="348"/>
      <c r="H4" s="348"/>
      <c r="I4" s="348"/>
      <c r="J4" s="348"/>
      <c r="K4" s="348"/>
      <c r="L4" s="348"/>
      <c r="M4" s="348"/>
      <c r="N4" s="348"/>
      <c r="O4" s="348"/>
    </row>
    <row r="5" spans="1:19" ht="15.75">
      <c r="A5" s="2"/>
    </row>
    <row r="6" spans="1:19" s="9" customFormat="1" ht="28.5" customHeight="1">
      <c r="A6" s="353" t="s">
        <v>1</v>
      </c>
      <c r="B6" s="353"/>
      <c r="C6" s="353"/>
      <c r="D6" s="353"/>
      <c r="E6" s="353" t="s">
        <v>2</v>
      </c>
      <c r="F6" s="353" t="s">
        <v>3</v>
      </c>
      <c r="G6" s="353" t="s">
        <v>4</v>
      </c>
      <c r="H6" s="353"/>
      <c r="I6" s="353"/>
      <c r="J6" s="353"/>
      <c r="K6" s="353"/>
      <c r="L6" s="353" t="s">
        <v>5</v>
      </c>
      <c r="M6" s="353"/>
      <c r="N6" s="353"/>
      <c r="O6" s="353" t="s">
        <v>6</v>
      </c>
      <c r="P6" s="353"/>
    </row>
    <row r="7" spans="1:19" s="9" customFormat="1" ht="39" customHeight="1">
      <c r="A7" s="353"/>
      <c r="B7" s="353"/>
      <c r="C7" s="353"/>
      <c r="D7" s="353"/>
      <c r="E7" s="353"/>
      <c r="F7" s="353"/>
      <c r="G7" s="353" t="s">
        <v>7</v>
      </c>
      <c r="H7" s="354" t="s">
        <v>8</v>
      </c>
      <c r="I7" s="353" t="s">
        <v>9</v>
      </c>
      <c r="J7" s="353" t="s">
        <v>10</v>
      </c>
      <c r="K7" s="353" t="s">
        <v>11</v>
      </c>
      <c r="L7" s="349" t="s">
        <v>395</v>
      </c>
      <c r="M7" s="349" t="s">
        <v>396</v>
      </c>
      <c r="N7" s="351" t="s">
        <v>17</v>
      </c>
      <c r="O7" s="353" t="s">
        <v>397</v>
      </c>
      <c r="P7" s="355" t="s">
        <v>398</v>
      </c>
    </row>
    <row r="8" spans="1:19" s="9" customFormat="1" ht="28.5" customHeight="1">
      <c r="A8" s="7" t="s">
        <v>12</v>
      </c>
      <c r="B8" s="7" t="s">
        <v>13</v>
      </c>
      <c r="C8" s="7" t="s">
        <v>14</v>
      </c>
      <c r="D8" s="42" t="s">
        <v>15</v>
      </c>
      <c r="E8" s="353"/>
      <c r="F8" s="353"/>
      <c r="G8" s="353"/>
      <c r="H8" s="354"/>
      <c r="I8" s="353"/>
      <c r="J8" s="353"/>
      <c r="K8" s="353"/>
      <c r="L8" s="350"/>
      <c r="M8" s="350"/>
      <c r="N8" s="352"/>
      <c r="O8" s="353"/>
      <c r="P8" s="355"/>
    </row>
    <row r="9" spans="1:19" ht="15" customHeight="1">
      <c r="A9" s="329" t="s">
        <v>32</v>
      </c>
      <c r="B9" s="169"/>
      <c r="C9" s="169"/>
      <c r="D9" s="169"/>
      <c r="E9" s="356" t="s">
        <v>297</v>
      </c>
      <c r="F9" s="44" t="s">
        <v>16</v>
      </c>
      <c r="G9" s="45"/>
      <c r="H9" s="45"/>
      <c r="I9" s="45"/>
      <c r="J9" s="45"/>
      <c r="K9" s="45"/>
      <c r="L9" s="55">
        <f>SUM(L10:L12)</f>
        <v>1616291.1999999997</v>
      </c>
      <c r="M9" s="55">
        <f>SUM(M10:M12)</f>
        <v>2639478.0290900003</v>
      </c>
      <c r="N9" s="55">
        <f>SUM(N10:N12)</f>
        <v>2351097.1144400002</v>
      </c>
      <c r="O9" s="55">
        <f>N9/L9*100</f>
        <v>145.46247077506828</v>
      </c>
      <c r="P9" s="55">
        <f>N9/M9*100</f>
        <v>89.074320321225642</v>
      </c>
      <c r="Q9" s="170"/>
      <c r="R9" s="170"/>
      <c r="S9" s="170"/>
    </row>
    <row r="10" spans="1:19" ht="90" customHeight="1">
      <c r="A10" s="331"/>
      <c r="B10" s="171"/>
      <c r="C10" s="171"/>
      <c r="D10" s="171"/>
      <c r="E10" s="357"/>
      <c r="F10" s="46" t="s">
        <v>381</v>
      </c>
      <c r="G10" s="45" t="s">
        <v>375</v>
      </c>
      <c r="H10" s="45"/>
      <c r="I10" s="45"/>
      <c r="J10" s="45"/>
      <c r="K10" s="45"/>
      <c r="L10" s="55">
        <f>SUM(L13,L37,L54,L64,L122)</f>
        <v>1284082.2</v>
      </c>
      <c r="M10" s="55">
        <f>SUM(M13,M37,M54,M64,M122)</f>
        <v>1760748.9751900001</v>
      </c>
      <c r="N10" s="55">
        <f>SUM(N13,N37,N54,N64,N122)</f>
        <v>1723966.1221200002</v>
      </c>
      <c r="O10" s="55">
        <f t="shared" ref="O10:O58" si="0">N10/L10*100</f>
        <v>134.25667937146082</v>
      </c>
      <c r="P10" s="55">
        <f t="shared" ref="P10:P20" si="1">N10/M10*100</f>
        <v>97.910954168465111</v>
      </c>
      <c r="Q10" s="170"/>
      <c r="R10" s="170"/>
      <c r="S10" s="170"/>
    </row>
    <row r="11" spans="1:19" ht="105">
      <c r="A11" s="172"/>
      <c r="B11" s="171"/>
      <c r="C11" s="171"/>
      <c r="D11" s="171"/>
      <c r="E11" s="173"/>
      <c r="F11" s="130" t="s">
        <v>440</v>
      </c>
      <c r="G11" s="45" t="s">
        <v>418</v>
      </c>
      <c r="H11" s="45"/>
      <c r="I11" s="45"/>
      <c r="J11" s="45"/>
      <c r="K11" s="45"/>
      <c r="L11" s="55">
        <f>SUM(L38)</f>
        <v>24508.9</v>
      </c>
      <c r="M11" s="55">
        <f>SUM(M38)</f>
        <v>26514.400000000001</v>
      </c>
      <c r="N11" s="55">
        <f>SUM(N38)</f>
        <v>26488.232220000002</v>
      </c>
      <c r="O11" s="55">
        <f t="shared" si="0"/>
        <v>108.07597329949527</v>
      </c>
      <c r="P11" s="55">
        <f t="shared" si="1"/>
        <v>99.901307289623759</v>
      </c>
      <c r="Q11" s="170"/>
      <c r="R11" s="170"/>
      <c r="S11" s="170"/>
    </row>
    <row r="12" spans="1:19" ht="105">
      <c r="A12" s="172"/>
      <c r="B12" s="171"/>
      <c r="C12" s="171"/>
      <c r="D12" s="171"/>
      <c r="E12" s="173"/>
      <c r="F12" s="130" t="s">
        <v>441</v>
      </c>
      <c r="G12" s="45" t="s">
        <v>425</v>
      </c>
      <c r="H12" s="45"/>
      <c r="I12" s="45"/>
      <c r="J12" s="45"/>
      <c r="K12" s="45"/>
      <c r="L12" s="55">
        <f>SUM(L65)</f>
        <v>307700.09999999998</v>
      </c>
      <c r="M12" s="55">
        <f>SUM(M65)</f>
        <v>852214.65390000003</v>
      </c>
      <c r="N12" s="55">
        <f>SUM(N65)</f>
        <v>600642.76009999996</v>
      </c>
      <c r="O12" s="55">
        <f t="shared" si="0"/>
        <v>195.20395349237779</v>
      </c>
      <c r="P12" s="55">
        <f t="shared" si="1"/>
        <v>70.480219666638135</v>
      </c>
      <c r="Q12" s="170"/>
      <c r="R12" s="170"/>
      <c r="S12" s="170"/>
    </row>
    <row r="13" spans="1:19">
      <c r="A13" s="45" t="s">
        <v>32</v>
      </c>
      <c r="B13" s="45" t="s">
        <v>34</v>
      </c>
      <c r="C13" s="45"/>
      <c r="D13" s="45"/>
      <c r="E13" s="47" t="s">
        <v>46</v>
      </c>
      <c r="F13" s="46" t="s">
        <v>33</v>
      </c>
      <c r="G13" s="45" t="s">
        <v>375</v>
      </c>
      <c r="H13" s="45"/>
      <c r="I13" s="45"/>
      <c r="J13" s="45"/>
      <c r="K13" s="45"/>
      <c r="L13" s="55">
        <f>SUM(L14,L18,L26,L31,L33)</f>
        <v>928585.50000000012</v>
      </c>
      <c r="M13" s="55">
        <f t="shared" ref="M13:N13" si="2">SUM(M14,M18,M26,M31,M33)</f>
        <v>1262412.5901000001</v>
      </c>
      <c r="N13" s="55">
        <f t="shared" si="2"/>
        <v>1242545.7700000003</v>
      </c>
      <c r="O13" s="55">
        <f t="shared" si="0"/>
        <v>133.81059363946562</v>
      </c>
      <c r="P13" s="55">
        <f t="shared" si="1"/>
        <v>98.426281529842299</v>
      </c>
    </row>
    <row r="14" spans="1:19">
      <c r="A14" s="38" t="s">
        <v>32</v>
      </c>
      <c r="B14" s="38" t="s">
        <v>34</v>
      </c>
      <c r="C14" s="38" t="s">
        <v>32</v>
      </c>
      <c r="D14" s="38"/>
      <c r="E14" s="48" t="s">
        <v>114</v>
      </c>
      <c r="F14" s="46" t="s">
        <v>33</v>
      </c>
      <c r="G14" s="38" t="s">
        <v>375</v>
      </c>
      <c r="H14" s="38"/>
      <c r="I14" s="38"/>
      <c r="J14" s="38"/>
      <c r="K14" s="38"/>
      <c r="L14" s="40">
        <f>L15+L16+L17</f>
        <v>383035.2</v>
      </c>
      <c r="M14" s="40">
        <f>M15+M16+M17</f>
        <v>484286.61926000001</v>
      </c>
      <c r="N14" s="40">
        <f>N15+N16+N17</f>
        <v>477236.80800000002</v>
      </c>
      <c r="O14" s="55">
        <f t="shared" si="0"/>
        <v>124.59345981779219</v>
      </c>
      <c r="P14" s="55">
        <f t="shared" si="1"/>
        <v>98.544289480726874</v>
      </c>
    </row>
    <row r="15" spans="1:19" ht="60" customHeight="1">
      <c r="A15" s="38" t="s">
        <v>32</v>
      </c>
      <c r="B15" s="38" t="s">
        <v>34</v>
      </c>
      <c r="C15" s="38" t="s">
        <v>32</v>
      </c>
      <c r="D15" s="38" t="s">
        <v>34</v>
      </c>
      <c r="E15" s="48" t="s">
        <v>280</v>
      </c>
      <c r="F15" s="46" t="s">
        <v>33</v>
      </c>
      <c r="G15" s="38" t="s">
        <v>375</v>
      </c>
      <c r="H15" s="38" t="s">
        <v>35</v>
      </c>
      <c r="I15" s="38" t="s">
        <v>32</v>
      </c>
      <c r="J15" s="38" t="s">
        <v>68</v>
      </c>
      <c r="K15" s="39" t="s">
        <v>36</v>
      </c>
      <c r="L15" s="19">
        <v>303848.40000000002</v>
      </c>
      <c r="M15" s="19">
        <v>388209.9</v>
      </c>
      <c r="N15" s="19">
        <v>381264.7</v>
      </c>
      <c r="O15" s="55">
        <f t="shared" si="0"/>
        <v>125.47859393039423</v>
      </c>
      <c r="P15" s="55">
        <f t="shared" si="1"/>
        <v>98.210967829516974</v>
      </c>
    </row>
    <row r="16" spans="1:19" ht="30" customHeight="1">
      <c r="A16" s="362" t="s">
        <v>32</v>
      </c>
      <c r="B16" s="362" t="s">
        <v>34</v>
      </c>
      <c r="C16" s="362" t="s">
        <v>32</v>
      </c>
      <c r="D16" s="362" t="s">
        <v>37</v>
      </c>
      <c r="E16" s="360" t="s">
        <v>84</v>
      </c>
      <c r="F16" s="358" t="s">
        <v>106</v>
      </c>
      <c r="G16" s="38" t="s">
        <v>375</v>
      </c>
      <c r="H16" s="38" t="s">
        <v>35</v>
      </c>
      <c r="I16" s="38" t="s">
        <v>32</v>
      </c>
      <c r="J16" s="38" t="s">
        <v>69</v>
      </c>
      <c r="K16" s="39" t="s">
        <v>36</v>
      </c>
      <c r="L16" s="19">
        <v>79186.8</v>
      </c>
      <c r="M16" s="19">
        <v>95920.519260000001</v>
      </c>
      <c r="N16" s="19">
        <v>95815.907999999996</v>
      </c>
      <c r="O16" s="55">
        <f t="shared" si="0"/>
        <v>120.99984845959173</v>
      </c>
      <c r="P16" s="55">
        <f t="shared" si="1"/>
        <v>99.890939643772725</v>
      </c>
    </row>
    <row r="17" spans="1:16">
      <c r="A17" s="363"/>
      <c r="B17" s="363"/>
      <c r="C17" s="363"/>
      <c r="D17" s="363"/>
      <c r="E17" s="361"/>
      <c r="F17" s="359"/>
      <c r="G17" s="38" t="s">
        <v>375</v>
      </c>
      <c r="H17" s="38" t="s">
        <v>35</v>
      </c>
      <c r="I17" s="38" t="s">
        <v>32</v>
      </c>
      <c r="J17" s="38" t="s">
        <v>415</v>
      </c>
      <c r="K17" s="39" t="s">
        <v>66</v>
      </c>
      <c r="L17" s="19">
        <v>0</v>
      </c>
      <c r="M17" s="19">
        <v>156.19999999999999</v>
      </c>
      <c r="N17" s="19">
        <v>156.19999999999999</v>
      </c>
      <c r="O17" s="55" t="e">
        <f t="shared" si="0"/>
        <v>#DIV/0!</v>
      </c>
      <c r="P17" s="55">
        <f t="shared" si="1"/>
        <v>100</v>
      </c>
    </row>
    <row r="18" spans="1:16">
      <c r="A18" s="38" t="s">
        <v>32</v>
      </c>
      <c r="B18" s="38" t="s">
        <v>34</v>
      </c>
      <c r="C18" s="38" t="s">
        <v>38</v>
      </c>
      <c r="D18" s="38"/>
      <c r="E18" s="49" t="s">
        <v>70</v>
      </c>
      <c r="F18" s="46" t="s">
        <v>33</v>
      </c>
      <c r="G18" s="38" t="s">
        <v>375</v>
      </c>
      <c r="H18" s="38"/>
      <c r="I18" s="38"/>
      <c r="J18" s="38"/>
      <c r="K18" s="38"/>
      <c r="L18" s="40">
        <f>SUM(L19:L25)</f>
        <v>534698.9</v>
      </c>
      <c r="M18" s="40">
        <f>SUM(M19:M25)</f>
        <v>764213.20418000012</v>
      </c>
      <c r="N18" s="40">
        <f>SUM(N19:N25)</f>
        <v>752571.69251000008</v>
      </c>
      <c r="O18" s="55">
        <f t="shared" si="0"/>
        <v>140.74681891247579</v>
      </c>
      <c r="P18" s="55">
        <f t="shared" si="1"/>
        <v>98.476667033973669</v>
      </c>
    </row>
    <row r="19" spans="1:16" ht="105">
      <c r="A19" s="38" t="s">
        <v>32</v>
      </c>
      <c r="B19" s="38" t="s">
        <v>34</v>
      </c>
      <c r="C19" s="38" t="s">
        <v>38</v>
      </c>
      <c r="D19" s="38" t="s">
        <v>34</v>
      </c>
      <c r="E19" s="49" t="s">
        <v>281</v>
      </c>
      <c r="F19" s="46" t="s">
        <v>106</v>
      </c>
      <c r="G19" s="38" t="s">
        <v>375</v>
      </c>
      <c r="H19" s="38" t="s">
        <v>35</v>
      </c>
      <c r="I19" s="38" t="s">
        <v>38</v>
      </c>
      <c r="J19" s="38" t="s">
        <v>71</v>
      </c>
      <c r="K19" s="39" t="s">
        <v>36</v>
      </c>
      <c r="L19" s="19">
        <v>483369.3</v>
      </c>
      <c r="M19" s="19">
        <v>644767.80000000005</v>
      </c>
      <c r="N19" s="19">
        <v>633562.5</v>
      </c>
      <c r="O19" s="55">
        <f t="shared" si="0"/>
        <v>131.07214297639507</v>
      </c>
      <c r="P19" s="55">
        <f t="shared" si="1"/>
        <v>98.262118548724047</v>
      </c>
    </row>
    <row r="20" spans="1:16" ht="45">
      <c r="A20" s="362" t="s">
        <v>32</v>
      </c>
      <c r="B20" s="362" t="s">
        <v>34</v>
      </c>
      <c r="C20" s="362" t="s">
        <v>38</v>
      </c>
      <c r="D20" s="362" t="s">
        <v>37</v>
      </c>
      <c r="E20" s="364" t="s">
        <v>84</v>
      </c>
      <c r="F20" s="358" t="s">
        <v>106</v>
      </c>
      <c r="G20" s="38" t="s">
        <v>375</v>
      </c>
      <c r="H20" s="38" t="s">
        <v>35</v>
      </c>
      <c r="I20" s="38" t="s">
        <v>38</v>
      </c>
      <c r="J20" s="38" t="s">
        <v>72</v>
      </c>
      <c r="K20" s="39" t="s">
        <v>417</v>
      </c>
      <c r="L20" s="19">
        <v>50929.599999999999</v>
      </c>
      <c r="M20" s="19">
        <v>67236.607180000006</v>
      </c>
      <c r="N20" s="19">
        <v>67236.607180000006</v>
      </c>
      <c r="O20" s="55">
        <f t="shared" si="0"/>
        <v>132.01872227545476</v>
      </c>
      <c r="P20" s="55">
        <f t="shared" si="1"/>
        <v>100</v>
      </c>
    </row>
    <row r="21" spans="1:16" ht="30">
      <c r="A21" s="363"/>
      <c r="B21" s="363"/>
      <c r="C21" s="363"/>
      <c r="D21" s="363"/>
      <c r="E21" s="365"/>
      <c r="F21" s="359"/>
      <c r="G21" s="38" t="s">
        <v>375</v>
      </c>
      <c r="H21" s="38" t="s">
        <v>35</v>
      </c>
      <c r="I21" s="38" t="s">
        <v>38</v>
      </c>
      <c r="J21" s="38" t="s">
        <v>416</v>
      </c>
      <c r="K21" s="39" t="s">
        <v>43</v>
      </c>
      <c r="L21" s="19">
        <v>0</v>
      </c>
      <c r="M21" s="19">
        <v>859.3</v>
      </c>
      <c r="N21" s="19">
        <v>859.3</v>
      </c>
      <c r="O21" s="55" t="e">
        <f t="shared" ref="O21" si="3">N21/L21*100</f>
        <v>#DIV/0!</v>
      </c>
      <c r="P21" s="55">
        <f t="shared" ref="P21" si="4">N21/M21*100</f>
        <v>100</v>
      </c>
    </row>
    <row r="22" spans="1:16" s="61" customFormat="1" ht="60">
      <c r="A22" s="186" t="s">
        <v>32</v>
      </c>
      <c r="B22" s="186" t="s">
        <v>34</v>
      </c>
      <c r="C22" s="186" t="s">
        <v>38</v>
      </c>
      <c r="D22" s="206" t="s">
        <v>49</v>
      </c>
      <c r="E22" s="183" t="s">
        <v>282</v>
      </c>
      <c r="F22" s="184" t="s">
        <v>106</v>
      </c>
      <c r="G22" s="135" t="s">
        <v>375</v>
      </c>
      <c r="H22" s="135" t="s">
        <v>35</v>
      </c>
      <c r="I22" s="135" t="s">
        <v>42</v>
      </c>
      <c r="J22" s="135" t="s">
        <v>73</v>
      </c>
      <c r="K22" s="41" t="s">
        <v>76</v>
      </c>
      <c r="L22" s="40">
        <v>150</v>
      </c>
      <c r="M22" s="40">
        <v>52.816119999999998</v>
      </c>
      <c r="N22" s="40">
        <v>40.023240000000001</v>
      </c>
      <c r="O22" s="55">
        <f t="shared" si="0"/>
        <v>26.68216</v>
      </c>
      <c r="P22" s="55">
        <f t="shared" ref="P22:P24" si="5">N22/M22*100</f>
        <v>75.778455516989894</v>
      </c>
    </row>
    <row r="23" spans="1:16" s="61" customFormat="1" ht="45">
      <c r="A23" s="332" t="s">
        <v>32</v>
      </c>
      <c r="B23" s="332" t="s">
        <v>34</v>
      </c>
      <c r="C23" s="332" t="s">
        <v>38</v>
      </c>
      <c r="D23" s="332" t="s">
        <v>50</v>
      </c>
      <c r="E23" s="335" t="s">
        <v>47</v>
      </c>
      <c r="F23" s="341" t="s">
        <v>106</v>
      </c>
      <c r="G23" s="186" t="s">
        <v>375</v>
      </c>
      <c r="H23" s="186" t="s">
        <v>35</v>
      </c>
      <c r="I23" s="186" t="s">
        <v>42</v>
      </c>
      <c r="J23" s="186" t="s">
        <v>75</v>
      </c>
      <c r="K23" s="179" t="s">
        <v>76</v>
      </c>
      <c r="L23" s="178">
        <v>250</v>
      </c>
      <c r="M23" s="178">
        <v>297.68387999999999</v>
      </c>
      <c r="N23" s="178">
        <v>296.98568999999998</v>
      </c>
      <c r="O23" s="55">
        <f t="shared" si="0"/>
        <v>118.79427599999998</v>
      </c>
      <c r="P23" s="55">
        <f t="shared" si="5"/>
        <v>99.765459251606089</v>
      </c>
    </row>
    <row r="24" spans="1:16" s="61" customFormat="1" ht="30">
      <c r="A24" s="333"/>
      <c r="B24" s="333"/>
      <c r="C24" s="333"/>
      <c r="D24" s="333"/>
      <c r="E24" s="336"/>
      <c r="F24" s="345"/>
      <c r="G24" s="38" t="s">
        <v>375</v>
      </c>
      <c r="H24" s="38" t="s">
        <v>35</v>
      </c>
      <c r="I24" s="38" t="s">
        <v>38</v>
      </c>
      <c r="J24" s="38" t="s">
        <v>295</v>
      </c>
      <c r="K24" s="39" t="s">
        <v>43</v>
      </c>
      <c r="L24" s="19">
        <v>0</v>
      </c>
      <c r="M24" s="19">
        <v>2685.797</v>
      </c>
      <c r="N24" s="19">
        <v>2350.19</v>
      </c>
      <c r="O24" s="55" t="e">
        <f t="shared" ref="O24" si="6">N24/L24*100</f>
        <v>#DIV/0!</v>
      </c>
      <c r="P24" s="55">
        <f t="shared" si="5"/>
        <v>87.504379519375448</v>
      </c>
    </row>
    <row r="25" spans="1:16" s="61" customFormat="1" ht="90.75" customHeight="1">
      <c r="A25" s="211" t="s">
        <v>32</v>
      </c>
      <c r="B25" s="211" t="s">
        <v>34</v>
      </c>
      <c r="C25" s="211" t="s">
        <v>38</v>
      </c>
      <c r="D25" s="211" t="s">
        <v>124</v>
      </c>
      <c r="E25" s="53" t="s">
        <v>307</v>
      </c>
      <c r="F25" s="213" t="s">
        <v>106</v>
      </c>
      <c r="G25" s="211" t="s">
        <v>375</v>
      </c>
      <c r="H25" s="211" t="s">
        <v>35</v>
      </c>
      <c r="I25" s="211" t="s">
        <v>38</v>
      </c>
      <c r="J25" s="211" t="s">
        <v>352</v>
      </c>
      <c r="K25" s="41" t="s">
        <v>43</v>
      </c>
      <c r="L25" s="40">
        <v>0</v>
      </c>
      <c r="M25" s="40">
        <v>48313.2</v>
      </c>
      <c r="N25" s="40">
        <v>48226.0864</v>
      </c>
      <c r="O25" s="55" t="e">
        <f t="shared" ref="O25" si="7">N25/L25*100</f>
        <v>#DIV/0!</v>
      </c>
      <c r="P25" s="55">
        <f t="shared" ref="P25:P46" si="8">N25/M25*100</f>
        <v>99.819689857016314</v>
      </c>
    </row>
    <row r="26" spans="1:16" s="61" customFormat="1" ht="30">
      <c r="A26" s="135" t="s">
        <v>32</v>
      </c>
      <c r="B26" s="135" t="s">
        <v>34</v>
      </c>
      <c r="C26" s="135" t="s">
        <v>41</v>
      </c>
      <c r="D26" s="135"/>
      <c r="E26" s="136" t="s">
        <v>77</v>
      </c>
      <c r="F26" s="50" t="s">
        <v>106</v>
      </c>
      <c r="G26" s="135" t="s">
        <v>375</v>
      </c>
      <c r="H26" s="135"/>
      <c r="I26" s="135"/>
      <c r="J26" s="135"/>
      <c r="K26" s="135"/>
      <c r="L26" s="174">
        <f>L27+L28+L29+L30</f>
        <v>3331.3999999999996</v>
      </c>
      <c r="M26" s="174">
        <f t="shared" ref="M26:N26" si="9">M27+M28+M29+M30</f>
        <v>2056.3573200000001</v>
      </c>
      <c r="N26" s="174">
        <f t="shared" si="9"/>
        <v>1858.4163199999998</v>
      </c>
      <c r="O26" s="55">
        <f t="shared" si="0"/>
        <v>55.784844809989799</v>
      </c>
      <c r="P26" s="55">
        <f t="shared" si="8"/>
        <v>90.374192360693399</v>
      </c>
    </row>
    <row r="27" spans="1:16" s="61" customFormat="1" ht="105" customHeight="1">
      <c r="A27" s="135" t="s">
        <v>32</v>
      </c>
      <c r="B27" s="135" t="s">
        <v>34</v>
      </c>
      <c r="C27" s="135" t="s">
        <v>41</v>
      </c>
      <c r="D27" s="135" t="s">
        <v>34</v>
      </c>
      <c r="E27" s="136" t="s">
        <v>283</v>
      </c>
      <c r="F27" s="50" t="s">
        <v>106</v>
      </c>
      <c r="G27" s="135" t="s">
        <v>375</v>
      </c>
      <c r="H27" s="135" t="s">
        <v>39</v>
      </c>
      <c r="I27" s="135" t="s">
        <v>40</v>
      </c>
      <c r="J27" s="135" t="s">
        <v>78</v>
      </c>
      <c r="K27" s="135" t="s">
        <v>79</v>
      </c>
      <c r="L27" s="40">
        <v>3053.6</v>
      </c>
      <c r="M27" s="40">
        <v>1536.5933199999999</v>
      </c>
      <c r="N27" s="40">
        <v>1536.5933199999999</v>
      </c>
      <c r="O27" s="55">
        <f t="shared" si="0"/>
        <v>50.320713911448777</v>
      </c>
      <c r="P27" s="55">
        <f t="shared" si="8"/>
        <v>100</v>
      </c>
    </row>
    <row r="28" spans="1:16" s="61" customFormat="1" ht="90" customHeight="1">
      <c r="A28" s="186" t="s">
        <v>32</v>
      </c>
      <c r="B28" s="186" t="s">
        <v>34</v>
      </c>
      <c r="C28" s="186" t="s">
        <v>41</v>
      </c>
      <c r="D28" s="206" t="s">
        <v>37</v>
      </c>
      <c r="E28" s="183" t="s">
        <v>284</v>
      </c>
      <c r="F28" s="184" t="s">
        <v>106</v>
      </c>
      <c r="G28" s="135" t="s">
        <v>375</v>
      </c>
      <c r="H28" s="135" t="s">
        <v>39</v>
      </c>
      <c r="I28" s="135" t="s">
        <v>40</v>
      </c>
      <c r="J28" s="135" t="s">
        <v>80</v>
      </c>
      <c r="K28" s="41" t="s">
        <v>66</v>
      </c>
      <c r="L28" s="40">
        <v>147.19999999999999</v>
      </c>
      <c r="M28" s="40">
        <v>99.6</v>
      </c>
      <c r="N28" s="40">
        <v>99.6</v>
      </c>
      <c r="O28" s="55">
        <f t="shared" si="0"/>
        <v>67.663043478260875</v>
      </c>
      <c r="P28" s="55">
        <f t="shared" si="8"/>
        <v>100</v>
      </c>
    </row>
    <row r="29" spans="1:16" s="61" customFormat="1" ht="30">
      <c r="A29" s="332" t="s">
        <v>32</v>
      </c>
      <c r="B29" s="332" t="s">
        <v>34</v>
      </c>
      <c r="C29" s="332" t="s">
        <v>41</v>
      </c>
      <c r="D29" s="332" t="s">
        <v>48</v>
      </c>
      <c r="E29" s="337" t="s">
        <v>285</v>
      </c>
      <c r="F29" s="341" t="s">
        <v>106</v>
      </c>
      <c r="G29" s="135" t="s">
        <v>375</v>
      </c>
      <c r="H29" s="135" t="s">
        <v>39</v>
      </c>
      <c r="I29" s="135" t="s">
        <v>40</v>
      </c>
      <c r="J29" s="135" t="s">
        <v>81</v>
      </c>
      <c r="K29" s="41" t="s">
        <v>43</v>
      </c>
      <c r="L29" s="40">
        <v>126.5</v>
      </c>
      <c r="M29" s="40">
        <v>415.9</v>
      </c>
      <c r="N29" s="40">
        <v>220</v>
      </c>
      <c r="O29" s="55">
        <f t="shared" si="0"/>
        <v>173.91304347826087</v>
      </c>
      <c r="P29" s="55">
        <f t="shared" si="8"/>
        <v>52.897331089204137</v>
      </c>
    </row>
    <row r="30" spans="1:16" s="61" customFormat="1" ht="74.25" customHeight="1">
      <c r="A30" s="334"/>
      <c r="B30" s="334"/>
      <c r="C30" s="334"/>
      <c r="D30" s="334"/>
      <c r="E30" s="339"/>
      <c r="F30" s="342"/>
      <c r="G30" s="211" t="s">
        <v>375</v>
      </c>
      <c r="H30" s="211" t="s">
        <v>39</v>
      </c>
      <c r="I30" s="211" t="s">
        <v>40</v>
      </c>
      <c r="J30" s="211" t="s">
        <v>353</v>
      </c>
      <c r="K30" s="41" t="s">
        <v>43</v>
      </c>
      <c r="L30" s="40">
        <v>4.0999999999999996</v>
      </c>
      <c r="M30" s="40">
        <v>4.2640000000000002</v>
      </c>
      <c r="N30" s="40">
        <v>2.2229999999999999</v>
      </c>
      <c r="O30" s="55">
        <f t="shared" si="0"/>
        <v>54.219512195121958</v>
      </c>
      <c r="P30" s="55">
        <f t="shared" si="8"/>
        <v>52.134146341463406</v>
      </c>
    </row>
    <row r="31" spans="1:16" s="61" customFormat="1" ht="30">
      <c r="A31" s="206" t="s">
        <v>32</v>
      </c>
      <c r="B31" s="206" t="s">
        <v>34</v>
      </c>
      <c r="C31" s="206" t="s">
        <v>164</v>
      </c>
      <c r="D31" s="206"/>
      <c r="E31" s="205" t="s">
        <v>298</v>
      </c>
      <c r="F31" s="207" t="s">
        <v>106</v>
      </c>
      <c r="G31" s="209" t="s">
        <v>375</v>
      </c>
      <c r="H31" s="209"/>
      <c r="I31" s="209"/>
      <c r="J31" s="209"/>
      <c r="K31" s="41"/>
      <c r="L31" s="40">
        <f>L32</f>
        <v>20</v>
      </c>
      <c r="M31" s="40">
        <f>M32</f>
        <v>9</v>
      </c>
      <c r="N31" s="40">
        <f>N32</f>
        <v>9</v>
      </c>
      <c r="O31" s="55">
        <f t="shared" si="0"/>
        <v>45</v>
      </c>
      <c r="P31" s="55">
        <f t="shared" si="8"/>
        <v>100</v>
      </c>
    </row>
    <row r="32" spans="1:16" s="61" customFormat="1" ht="30" customHeight="1">
      <c r="A32" s="206" t="s">
        <v>32</v>
      </c>
      <c r="B32" s="206" t="s">
        <v>34</v>
      </c>
      <c r="C32" s="206" t="s">
        <v>164</v>
      </c>
      <c r="D32" s="206" t="s">
        <v>34</v>
      </c>
      <c r="E32" s="205" t="s">
        <v>299</v>
      </c>
      <c r="F32" s="207" t="s">
        <v>106</v>
      </c>
      <c r="G32" s="209" t="s">
        <v>375</v>
      </c>
      <c r="H32" s="209" t="s">
        <v>35</v>
      </c>
      <c r="I32" s="209" t="s">
        <v>42</v>
      </c>
      <c r="J32" s="209" t="s">
        <v>354</v>
      </c>
      <c r="K32" s="41" t="s">
        <v>61</v>
      </c>
      <c r="L32" s="40">
        <v>20</v>
      </c>
      <c r="M32" s="40">
        <v>9</v>
      </c>
      <c r="N32" s="40">
        <v>9</v>
      </c>
      <c r="O32" s="55">
        <f t="shared" si="0"/>
        <v>45</v>
      </c>
      <c r="P32" s="55">
        <f t="shared" si="8"/>
        <v>100</v>
      </c>
    </row>
    <row r="33" spans="1:16" s="61" customFormat="1">
      <c r="A33" s="206" t="s">
        <v>32</v>
      </c>
      <c r="B33" s="206" t="s">
        <v>34</v>
      </c>
      <c r="C33" s="206" t="s">
        <v>42</v>
      </c>
      <c r="D33" s="206"/>
      <c r="E33" s="205" t="s">
        <v>300</v>
      </c>
      <c r="F33" s="207" t="s">
        <v>106</v>
      </c>
      <c r="G33" s="209" t="s">
        <v>375</v>
      </c>
      <c r="H33" s="209"/>
      <c r="I33" s="209"/>
      <c r="J33" s="209"/>
      <c r="K33" s="41"/>
      <c r="L33" s="40">
        <f>L34+L35</f>
        <v>7500</v>
      </c>
      <c r="M33" s="40">
        <f t="shared" ref="M33:N33" si="10">M34+M35</f>
        <v>11847.40934</v>
      </c>
      <c r="N33" s="40">
        <f t="shared" si="10"/>
        <v>10869.85317</v>
      </c>
      <c r="O33" s="55">
        <f t="shared" si="0"/>
        <v>144.9313756</v>
      </c>
      <c r="P33" s="55">
        <f t="shared" si="8"/>
        <v>91.74877695244723</v>
      </c>
    </row>
    <row r="34" spans="1:16" s="61" customFormat="1" ht="30" customHeight="1">
      <c r="A34" s="332" t="s">
        <v>32</v>
      </c>
      <c r="B34" s="332" t="s">
        <v>34</v>
      </c>
      <c r="C34" s="332" t="s">
        <v>42</v>
      </c>
      <c r="D34" s="332" t="s">
        <v>34</v>
      </c>
      <c r="E34" s="337" t="s">
        <v>301</v>
      </c>
      <c r="F34" s="341" t="s">
        <v>106</v>
      </c>
      <c r="G34" s="209" t="s">
        <v>375</v>
      </c>
      <c r="H34" s="209" t="s">
        <v>35</v>
      </c>
      <c r="I34" s="209" t="s">
        <v>38</v>
      </c>
      <c r="J34" s="209" t="s">
        <v>355</v>
      </c>
      <c r="K34" s="41" t="s">
        <v>43</v>
      </c>
      <c r="L34" s="40">
        <v>7500</v>
      </c>
      <c r="M34" s="40">
        <v>6831.60934</v>
      </c>
      <c r="N34" s="40">
        <v>6831.60934</v>
      </c>
      <c r="O34" s="55">
        <f t="shared" si="0"/>
        <v>91.088124533333342</v>
      </c>
      <c r="P34" s="55">
        <f t="shared" si="8"/>
        <v>100</v>
      </c>
    </row>
    <row r="35" spans="1:16" s="61" customFormat="1" ht="30">
      <c r="A35" s="334"/>
      <c r="B35" s="334"/>
      <c r="C35" s="334"/>
      <c r="D35" s="334"/>
      <c r="E35" s="339"/>
      <c r="F35" s="342"/>
      <c r="G35" s="211" t="s">
        <v>375</v>
      </c>
      <c r="H35" s="211" t="s">
        <v>35</v>
      </c>
      <c r="I35" s="211" t="s">
        <v>38</v>
      </c>
      <c r="J35" s="211" t="s">
        <v>356</v>
      </c>
      <c r="K35" s="41" t="s">
        <v>43</v>
      </c>
      <c r="L35" s="40">
        <v>0</v>
      </c>
      <c r="M35" s="40">
        <v>5015.8</v>
      </c>
      <c r="N35" s="40">
        <v>4038.2438299999999</v>
      </c>
      <c r="O35" s="55" t="e">
        <f t="shared" si="0"/>
        <v>#DIV/0!</v>
      </c>
      <c r="P35" s="55">
        <f t="shared" si="8"/>
        <v>80.510463535228666</v>
      </c>
    </row>
    <row r="36" spans="1:16" s="61" customFormat="1" ht="15" customHeight="1">
      <c r="A36" s="329" t="s">
        <v>32</v>
      </c>
      <c r="B36" s="329" t="s">
        <v>37</v>
      </c>
      <c r="C36" s="329"/>
      <c r="D36" s="329"/>
      <c r="E36" s="366" t="s">
        <v>82</v>
      </c>
      <c r="F36" s="134" t="s">
        <v>16</v>
      </c>
      <c r="G36" s="131"/>
      <c r="H36" s="131"/>
      <c r="I36" s="131"/>
      <c r="J36" s="131"/>
      <c r="K36" s="131"/>
      <c r="L36" s="55">
        <f>SUM(L37:L38)</f>
        <v>87273.8</v>
      </c>
      <c r="M36" s="55">
        <f>SUM(M37:M38)</f>
        <v>89340.209559999988</v>
      </c>
      <c r="N36" s="55">
        <f>SUM(N37:N38)</f>
        <v>88511.716180000003</v>
      </c>
      <c r="O36" s="55">
        <f t="shared" si="0"/>
        <v>101.41842818807018</v>
      </c>
      <c r="P36" s="55">
        <f t="shared" si="8"/>
        <v>99.072653417671276</v>
      </c>
    </row>
    <row r="37" spans="1:16" s="61" customFormat="1">
      <c r="A37" s="330"/>
      <c r="B37" s="330"/>
      <c r="C37" s="330"/>
      <c r="D37" s="330"/>
      <c r="E37" s="367"/>
      <c r="F37" s="50" t="s">
        <v>106</v>
      </c>
      <c r="G37" s="135" t="s">
        <v>375</v>
      </c>
      <c r="H37" s="135"/>
      <c r="I37" s="135"/>
      <c r="J37" s="135"/>
      <c r="K37" s="135"/>
      <c r="L37" s="40">
        <f>L40+L48</f>
        <v>62764.9</v>
      </c>
      <c r="M37" s="40">
        <f>M40+M48</f>
        <v>62825.809559999994</v>
      </c>
      <c r="N37" s="40">
        <f>N40+N48</f>
        <v>62023.483959999998</v>
      </c>
      <c r="O37" s="55">
        <f t="shared" si="0"/>
        <v>98.818740984212511</v>
      </c>
      <c r="P37" s="55">
        <f t="shared" si="8"/>
        <v>98.722936312927629</v>
      </c>
    </row>
    <row r="38" spans="1:16" s="61" customFormat="1">
      <c r="A38" s="330"/>
      <c r="B38" s="330"/>
      <c r="C38" s="330"/>
      <c r="D38" s="330"/>
      <c r="E38" s="367"/>
      <c r="F38" s="50" t="s">
        <v>286</v>
      </c>
      <c r="G38" s="135" t="s">
        <v>418</v>
      </c>
      <c r="H38" s="135"/>
      <c r="I38" s="135"/>
      <c r="J38" s="135"/>
      <c r="K38" s="135"/>
      <c r="L38" s="40">
        <f>L41</f>
        <v>24508.9</v>
      </c>
      <c r="M38" s="40">
        <f>M41</f>
        <v>26514.400000000001</v>
      </c>
      <c r="N38" s="40">
        <f>N41</f>
        <v>26488.232220000002</v>
      </c>
      <c r="O38" s="55">
        <f t="shared" si="0"/>
        <v>108.07597329949527</v>
      </c>
      <c r="P38" s="55">
        <f t="shared" si="8"/>
        <v>99.901307289623759</v>
      </c>
    </row>
    <row r="39" spans="1:16" s="61" customFormat="1">
      <c r="A39" s="332" t="s">
        <v>32</v>
      </c>
      <c r="B39" s="332" t="s">
        <v>37</v>
      </c>
      <c r="C39" s="332" t="s">
        <v>32</v>
      </c>
      <c r="D39" s="332"/>
      <c r="E39" s="337" t="s">
        <v>83</v>
      </c>
      <c r="F39" s="134" t="s">
        <v>16</v>
      </c>
      <c r="G39" s="135"/>
      <c r="H39" s="135"/>
      <c r="I39" s="135"/>
      <c r="J39" s="135"/>
      <c r="K39" s="135"/>
      <c r="L39" s="40">
        <f>SUM(L40:L41)</f>
        <v>77736.899999999994</v>
      </c>
      <c r="M39" s="40">
        <f t="shared" ref="M39:N39" si="11">SUM(M40:M41)</f>
        <v>79024.408059999987</v>
      </c>
      <c r="N39" s="40">
        <f t="shared" si="11"/>
        <v>78991.494680000003</v>
      </c>
      <c r="O39" s="55">
        <f t="shared" si="0"/>
        <v>101.61389852180882</v>
      </c>
      <c r="P39" s="55">
        <f t="shared" si="8"/>
        <v>99.95835036185909</v>
      </c>
    </row>
    <row r="40" spans="1:16" s="61" customFormat="1">
      <c r="A40" s="333"/>
      <c r="B40" s="333"/>
      <c r="C40" s="333"/>
      <c r="D40" s="333"/>
      <c r="E40" s="338"/>
      <c r="F40" s="50" t="s">
        <v>106</v>
      </c>
      <c r="G40" s="135" t="s">
        <v>375</v>
      </c>
      <c r="H40" s="135"/>
      <c r="I40" s="135"/>
      <c r="J40" s="135"/>
      <c r="K40" s="135"/>
      <c r="L40" s="40">
        <f>L42+L46+L47+L43</f>
        <v>53228</v>
      </c>
      <c r="M40" s="40">
        <f t="shared" ref="M40:N40" si="12">M42+M46+M47+M43</f>
        <v>52510.008059999993</v>
      </c>
      <c r="N40" s="40">
        <f t="shared" si="12"/>
        <v>52503.262459999998</v>
      </c>
      <c r="O40" s="55">
        <f t="shared" si="0"/>
        <v>98.638428007815435</v>
      </c>
      <c r="P40" s="55">
        <f t="shared" si="8"/>
        <v>99.987153686984229</v>
      </c>
    </row>
    <row r="41" spans="1:16" s="61" customFormat="1">
      <c r="A41" s="333"/>
      <c r="B41" s="333"/>
      <c r="C41" s="333"/>
      <c r="D41" s="333"/>
      <c r="E41" s="338"/>
      <c r="F41" s="50" t="s">
        <v>286</v>
      </c>
      <c r="G41" s="135" t="s">
        <v>418</v>
      </c>
      <c r="H41" s="135"/>
      <c r="I41" s="135"/>
      <c r="J41" s="135"/>
      <c r="K41" s="135"/>
      <c r="L41" s="40">
        <f>L44+L45</f>
        <v>24508.9</v>
      </c>
      <c r="M41" s="40">
        <f>M44+M45</f>
        <v>26514.400000000001</v>
      </c>
      <c r="N41" s="40">
        <f>N44+N45</f>
        <v>26488.232220000002</v>
      </c>
      <c r="O41" s="55">
        <f t="shared" si="0"/>
        <v>108.07597329949527</v>
      </c>
      <c r="P41" s="55">
        <f t="shared" si="8"/>
        <v>99.901307289623759</v>
      </c>
    </row>
    <row r="42" spans="1:16" s="61" customFormat="1" ht="30">
      <c r="A42" s="332" t="s">
        <v>32</v>
      </c>
      <c r="B42" s="332" t="s">
        <v>37</v>
      </c>
      <c r="C42" s="332" t="s">
        <v>32</v>
      </c>
      <c r="D42" s="332" t="s">
        <v>34</v>
      </c>
      <c r="E42" s="335" t="s">
        <v>84</v>
      </c>
      <c r="F42" s="341" t="s">
        <v>106</v>
      </c>
      <c r="G42" s="135" t="s">
        <v>375</v>
      </c>
      <c r="H42" s="135" t="s">
        <v>35</v>
      </c>
      <c r="I42" s="135" t="s">
        <v>41</v>
      </c>
      <c r="J42" s="135" t="s">
        <v>85</v>
      </c>
      <c r="K42" s="41" t="s">
        <v>421</v>
      </c>
      <c r="L42" s="40">
        <v>40178</v>
      </c>
      <c r="M42" s="40">
        <v>41440.6</v>
      </c>
      <c r="N42" s="40">
        <v>41440.6</v>
      </c>
      <c r="O42" s="55">
        <f t="shared" si="0"/>
        <v>103.14251580466922</v>
      </c>
      <c r="P42" s="55">
        <f t="shared" si="8"/>
        <v>100</v>
      </c>
    </row>
    <row r="43" spans="1:16" s="61" customFormat="1" ht="15" customHeight="1">
      <c r="A43" s="333"/>
      <c r="B43" s="333"/>
      <c r="C43" s="333"/>
      <c r="D43" s="333"/>
      <c r="E43" s="336"/>
      <c r="F43" s="342"/>
      <c r="G43" s="284" t="s">
        <v>375</v>
      </c>
      <c r="H43" s="284" t="s">
        <v>35</v>
      </c>
      <c r="I43" s="284" t="s">
        <v>41</v>
      </c>
      <c r="J43" s="284" t="s">
        <v>419</v>
      </c>
      <c r="K43" s="41" t="s">
        <v>66</v>
      </c>
      <c r="L43" s="40">
        <v>0</v>
      </c>
      <c r="M43" s="40">
        <v>39.06</v>
      </c>
      <c r="N43" s="40">
        <v>39.06</v>
      </c>
      <c r="O43" s="55" t="e">
        <f t="shared" ref="O43" si="13">N43/L43*100</f>
        <v>#DIV/0!</v>
      </c>
      <c r="P43" s="55">
        <f t="shared" ref="P43" si="14">N43/M43*100</f>
        <v>100</v>
      </c>
    </row>
    <row r="44" spans="1:16" s="61" customFormat="1" ht="30">
      <c r="A44" s="333"/>
      <c r="B44" s="333"/>
      <c r="C44" s="333"/>
      <c r="D44" s="333"/>
      <c r="E44" s="336"/>
      <c r="F44" s="341" t="s">
        <v>286</v>
      </c>
      <c r="G44" s="135" t="s">
        <v>418</v>
      </c>
      <c r="H44" s="135" t="s">
        <v>35</v>
      </c>
      <c r="I44" s="135" t="s">
        <v>41</v>
      </c>
      <c r="J44" s="135" t="s">
        <v>85</v>
      </c>
      <c r="K44" s="41" t="s">
        <v>421</v>
      </c>
      <c r="L44" s="40">
        <v>24160.9</v>
      </c>
      <c r="M44" s="40">
        <v>26106.400000000001</v>
      </c>
      <c r="N44" s="40">
        <v>26099.9</v>
      </c>
      <c r="O44" s="55">
        <f t="shared" si="0"/>
        <v>108.02536329358591</v>
      </c>
      <c r="P44" s="55">
        <f t="shared" si="8"/>
        <v>99.975101890724119</v>
      </c>
    </row>
    <row r="45" spans="1:16" s="61" customFormat="1">
      <c r="A45" s="333"/>
      <c r="B45" s="333"/>
      <c r="C45" s="333"/>
      <c r="D45" s="333"/>
      <c r="E45" s="336"/>
      <c r="F45" s="345"/>
      <c r="G45" s="135" t="s">
        <v>418</v>
      </c>
      <c r="H45" s="135" t="s">
        <v>35</v>
      </c>
      <c r="I45" s="135" t="s">
        <v>41</v>
      </c>
      <c r="J45" s="135" t="s">
        <v>115</v>
      </c>
      <c r="K45" s="41" t="s">
        <v>79</v>
      </c>
      <c r="L45" s="40">
        <v>348</v>
      </c>
      <c r="M45" s="40">
        <v>408</v>
      </c>
      <c r="N45" s="40">
        <v>388.33222000000001</v>
      </c>
      <c r="O45" s="55">
        <f t="shared" si="0"/>
        <v>111.58971839080461</v>
      </c>
      <c r="P45" s="55">
        <f t="shared" si="8"/>
        <v>95.179465686274511</v>
      </c>
    </row>
    <row r="46" spans="1:16" s="61" customFormat="1" ht="30" customHeight="1">
      <c r="A46" s="285" t="s">
        <v>32</v>
      </c>
      <c r="B46" s="282">
        <v>2</v>
      </c>
      <c r="C46" s="278" t="s">
        <v>32</v>
      </c>
      <c r="D46" s="282">
        <v>2</v>
      </c>
      <c r="E46" s="281" t="s">
        <v>107</v>
      </c>
      <c r="F46" s="213" t="s">
        <v>106</v>
      </c>
      <c r="G46" s="284" t="s">
        <v>375</v>
      </c>
      <c r="H46" s="284" t="s">
        <v>35</v>
      </c>
      <c r="I46" s="41" t="s">
        <v>42</v>
      </c>
      <c r="J46" s="41" t="s">
        <v>86</v>
      </c>
      <c r="K46" s="41" t="s">
        <v>277</v>
      </c>
      <c r="L46" s="40">
        <v>700</v>
      </c>
      <c r="M46" s="40">
        <v>744.27200000000005</v>
      </c>
      <c r="N46" s="40">
        <v>737.52639999999997</v>
      </c>
      <c r="O46" s="287">
        <f t="shared" si="0"/>
        <v>105.36091428571427</v>
      </c>
      <c r="P46" s="55">
        <f t="shared" si="8"/>
        <v>99.093664681729251</v>
      </c>
    </row>
    <row r="47" spans="1:16" s="61" customFormat="1" ht="30">
      <c r="A47" s="220" t="s">
        <v>32</v>
      </c>
      <c r="B47" s="221">
        <v>2</v>
      </c>
      <c r="C47" s="211" t="s">
        <v>32</v>
      </c>
      <c r="D47" s="221">
        <v>5</v>
      </c>
      <c r="E47" s="180" t="s">
        <v>126</v>
      </c>
      <c r="F47" s="213" t="s">
        <v>106</v>
      </c>
      <c r="G47" s="135" t="s">
        <v>375</v>
      </c>
      <c r="H47" s="135" t="s">
        <v>35</v>
      </c>
      <c r="I47" s="41" t="s">
        <v>41</v>
      </c>
      <c r="J47" s="41" t="s">
        <v>125</v>
      </c>
      <c r="K47" s="41" t="s">
        <v>420</v>
      </c>
      <c r="L47" s="40">
        <v>12350</v>
      </c>
      <c r="M47" s="40">
        <v>10286.076059999999</v>
      </c>
      <c r="N47" s="40">
        <v>10286.076059999999</v>
      </c>
      <c r="O47" s="55">
        <f t="shared" si="0"/>
        <v>83.28806526315789</v>
      </c>
      <c r="P47" s="55">
        <f t="shared" ref="P47:P50" si="15">N47/M47*100</f>
        <v>100</v>
      </c>
    </row>
    <row r="48" spans="1:16" s="61" customFormat="1">
      <c r="A48" s="175" t="s">
        <v>32</v>
      </c>
      <c r="B48" s="176">
        <v>2</v>
      </c>
      <c r="C48" s="133" t="s">
        <v>38</v>
      </c>
      <c r="D48" s="176"/>
      <c r="E48" s="136" t="s">
        <v>87</v>
      </c>
      <c r="F48" s="215" t="s">
        <v>106</v>
      </c>
      <c r="G48" s="135" t="s">
        <v>375</v>
      </c>
      <c r="H48" s="135"/>
      <c r="I48" s="135"/>
      <c r="J48" s="135"/>
      <c r="K48" s="41"/>
      <c r="L48" s="40">
        <f>SUM(L49:L52)</f>
        <v>9536.9</v>
      </c>
      <c r="M48" s="40">
        <f t="shared" ref="M48:N48" si="16">SUM(M49:M52)</f>
        <v>10315.8015</v>
      </c>
      <c r="N48" s="40">
        <f t="shared" si="16"/>
        <v>9520.2214999999997</v>
      </c>
      <c r="O48" s="55">
        <f t="shared" si="0"/>
        <v>99.825116127882225</v>
      </c>
      <c r="P48" s="55">
        <f t="shared" si="15"/>
        <v>92.287753889021616</v>
      </c>
    </row>
    <row r="49" spans="1:16" s="61" customFormat="1" ht="45.75" customHeight="1">
      <c r="A49" s="209" t="s">
        <v>32</v>
      </c>
      <c r="B49" s="209" t="s">
        <v>37</v>
      </c>
      <c r="C49" s="209" t="s">
        <v>38</v>
      </c>
      <c r="D49" s="209" t="s">
        <v>34</v>
      </c>
      <c r="E49" s="210" t="s">
        <v>181</v>
      </c>
      <c r="F49" s="208" t="s">
        <v>106</v>
      </c>
      <c r="G49" s="211" t="s">
        <v>375</v>
      </c>
      <c r="H49" s="211" t="s">
        <v>35</v>
      </c>
      <c r="I49" s="211" t="s">
        <v>35</v>
      </c>
      <c r="J49" s="41" t="s">
        <v>88</v>
      </c>
      <c r="K49" s="41" t="s">
        <v>79</v>
      </c>
      <c r="L49" s="40">
        <v>1500</v>
      </c>
      <c r="M49" s="40">
        <v>755.75</v>
      </c>
      <c r="N49" s="40">
        <v>0</v>
      </c>
      <c r="O49" s="55">
        <f t="shared" si="0"/>
        <v>0</v>
      </c>
      <c r="P49" s="55">
        <f t="shared" si="15"/>
        <v>0</v>
      </c>
    </row>
    <row r="50" spans="1:16" s="61" customFormat="1" ht="45">
      <c r="A50" s="278" t="s">
        <v>32</v>
      </c>
      <c r="B50" s="278" t="s">
        <v>37</v>
      </c>
      <c r="C50" s="278" t="s">
        <v>38</v>
      </c>
      <c r="D50" s="278" t="s">
        <v>37</v>
      </c>
      <c r="E50" s="280" t="s">
        <v>422</v>
      </c>
      <c r="F50" s="275" t="s">
        <v>106</v>
      </c>
      <c r="G50" s="284" t="s">
        <v>375</v>
      </c>
      <c r="H50" s="284" t="s">
        <v>35</v>
      </c>
      <c r="I50" s="284" t="s">
        <v>42</v>
      </c>
      <c r="J50" s="41" t="s">
        <v>357</v>
      </c>
      <c r="K50" s="41" t="s">
        <v>61</v>
      </c>
      <c r="L50" s="40">
        <v>0</v>
      </c>
      <c r="M50" s="40">
        <v>192.03149999999999</v>
      </c>
      <c r="N50" s="40">
        <v>192.03149999999999</v>
      </c>
      <c r="O50" s="55" t="e">
        <f t="shared" si="0"/>
        <v>#DIV/0!</v>
      </c>
      <c r="P50" s="55">
        <f t="shared" si="15"/>
        <v>100</v>
      </c>
    </row>
    <row r="51" spans="1:16" s="61" customFormat="1" ht="45">
      <c r="A51" s="332" t="s">
        <v>32</v>
      </c>
      <c r="B51" s="332" t="s">
        <v>37</v>
      </c>
      <c r="C51" s="332" t="s">
        <v>38</v>
      </c>
      <c r="D51" s="332" t="s">
        <v>48</v>
      </c>
      <c r="E51" s="337" t="s">
        <v>110</v>
      </c>
      <c r="F51" s="341" t="s">
        <v>106</v>
      </c>
      <c r="G51" s="135" t="s">
        <v>375</v>
      </c>
      <c r="H51" s="135" t="s">
        <v>35</v>
      </c>
      <c r="I51" s="135" t="s">
        <v>42</v>
      </c>
      <c r="J51" s="177" t="s">
        <v>358</v>
      </c>
      <c r="K51" s="41" t="s">
        <v>423</v>
      </c>
      <c r="L51" s="40">
        <v>1696</v>
      </c>
      <c r="M51" s="40">
        <v>1594.52</v>
      </c>
      <c r="N51" s="40">
        <v>1554.69</v>
      </c>
      <c r="O51" s="55">
        <f t="shared" si="0"/>
        <v>91.668042452830193</v>
      </c>
      <c r="P51" s="55">
        <f t="shared" ref="P51:P72" si="17">N51/M51*100</f>
        <v>97.502069588340063</v>
      </c>
    </row>
    <row r="52" spans="1:16" s="61" customFormat="1" ht="61.5" customHeight="1">
      <c r="A52" s="334"/>
      <c r="B52" s="334"/>
      <c r="C52" s="334"/>
      <c r="D52" s="334"/>
      <c r="E52" s="339"/>
      <c r="F52" s="342"/>
      <c r="G52" s="135" t="s">
        <v>375</v>
      </c>
      <c r="H52" s="135" t="s">
        <v>35</v>
      </c>
      <c r="I52" s="135" t="s">
        <v>35</v>
      </c>
      <c r="J52" s="177" t="s">
        <v>88</v>
      </c>
      <c r="K52" s="41" t="s">
        <v>43</v>
      </c>
      <c r="L52" s="40">
        <v>6340.9</v>
      </c>
      <c r="M52" s="40">
        <v>7773.5</v>
      </c>
      <c r="N52" s="40">
        <v>7773.5</v>
      </c>
      <c r="O52" s="55">
        <f t="shared" si="0"/>
        <v>122.59300730180259</v>
      </c>
      <c r="P52" s="55">
        <f t="shared" si="17"/>
        <v>100</v>
      </c>
    </row>
    <row r="53" spans="1:16" s="61" customFormat="1" ht="15" customHeight="1">
      <c r="A53" s="329" t="s">
        <v>32</v>
      </c>
      <c r="B53" s="329" t="s">
        <v>48</v>
      </c>
      <c r="C53" s="329"/>
      <c r="D53" s="329"/>
      <c r="E53" s="366" t="s">
        <v>89</v>
      </c>
      <c r="F53" s="134" t="s">
        <v>16</v>
      </c>
      <c r="G53" s="131"/>
      <c r="H53" s="131"/>
      <c r="I53" s="131"/>
      <c r="J53" s="131"/>
      <c r="K53" s="131"/>
      <c r="L53" s="55">
        <f>L54</f>
        <v>35368.699999999997</v>
      </c>
      <c r="M53" s="55">
        <f t="shared" ref="M53:N53" si="18">M54</f>
        <v>31878.933919999996</v>
      </c>
      <c r="N53" s="55">
        <f t="shared" si="18"/>
        <v>31786.653979999995</v>
      </c>
      <c r="O53" s="55">
        <f t="shared" si="0"/>
        <v>89.872271188932586</v>
      </c>
      <c r="P53" s="55">
        <f t="shared" si="17"/>
        <v>99.710530031425847</v>
      </c>
    </row>
    <row r="54" spans="1:16" s="61" customFormat="1">
      <c r="A54" s="330"/>
      <c r="B54" s="330"/>
      <c r="C54" s="330"/>
      <c r="D54" s="330"/>
      <c r="E54" s="367"/>
      <c r="F54" s="50" t="s">
        <v>106</v>
      </c>
      <c r="G54" s="135" t="s">
        <v>375</v>
      </c>
      <c r="H54" s="135"/>
      <c r="I54" s="135"/>
      <c r="J54" s="135"/>
      <c r="K54" s="135"/>
      <c r="L54" s="40">
        <f>L55+L59</f>
        <v>35368.699999999997</v>
      </c>
      <c r="M54" s="40">
        <f t="shared" ref="M54:N54" si="19">M55+M59</f>
        <v>31878.933919999996</v>
      </c>
      <c r="N54" s="40">
        <f t="shared" si="19"/>
        <v>31786.653979999995</v>
      </c>
      <c r="O54" s="55">
        <f t="shared" si="0"/>
        <v>89.872271188932586</v>
      </c>
      <c r="P54" s="55">
        <f t="shared" si="17"/>
        <v>99.710530031425847</v>
      </c>
    </row>
    <row r="55" spans="1:16" s="61" customFormat="1" ht="15" customHeight="1">
      <c r="A55" s="186" t="s">
        <v>32</v>
      </c>
      <c r="B55" s="186" t="s">
        <v>48</v>
      </c>
      <c r="C55" s="186" t="s">
        <v>32</v>
      </c>
      <c r="D55" s="186"/>
      <c r="E55" s="189" t="s">
        <v>90</v>
      </c>
      <c r="F55" s="50" t="s">
        <v>106</v>
      </c>
      <c r="G55" s="135" t="s">
        <v>375</v>
      </c>
      <c r="H55" s="135"/>
      <c r="I55" s="135"/>
      <c r="J55" s="135"/>
      <c r="K55" s="41"/>
      <c r="L55" s="40">
        <f>L56+L57+L58</f>
        <v>35368.699999999997</v>
      </c>
      <c r="M55" s="40">
        <f t="shared" ref="M55:N55" si="20">M56+M57+M58</f>
        <v>31698.785419999997</v>
      </c>
      <c r="N55" s="40">
        <f t="shared" si="20"/>
        <v>31606.505479999996</v>
      </c>
      <c r="O55" s="55">
        <f t="shared" si="0"/>
        <v>89.36292676858352</v>
      </c>
      <c r="P55" s="55">
        <f t="shared" si="17"/>
        <v>99.708884934304848</v>
      </c>
    </row>
    <row r="56" spans="1:16" s="61" customFormat="1" ht="15.75" customHeight="1">
      <c r="A56" s="332" t="s">
        <v>32</v>
      </c>
      <c r="B56" s="332" t="s">
        <v>48</v>
      </c>
      <c r="C56" s="332" t="s">
        <v>32</v>
      </c>
      <c r="D56" s="332" t="s">
        <v>34</v>
      </c>
      <c r="E56" s="337" t="s">
        <v>44</v>
      </c>
      <c r="F56" s="341" t="s">
        <v>106</v>
      </c>
      <c r="G56" s="135" t="s">
        <v>375</v>
      </c>
      <c r="H56" s="135" t="s">
        <v>35</v>
      </c>
      <c r="I56" s="41" t="s">
        <v>32</v>
      </c>
      <c r="J56" s="41" t="s">
        <v>91</v>
      </c>
      <c r="K56" s="41" t="s">
        <v>79</v>
      </c>
      <c r="L56" s="40">
        <v>11478.2</v>
      </c>
      <c r="M56" s="40">
        <v>9534.5691999999999</v>
      </c>
      <c r="N56" s="40">
        <v>9493.1397799999995</v>
      </c>
      <c r="O56" s="55">
        <f t="shared" si="0"/>
        <v>82.705823038455492</v>
      </c>
      <c r="P56" s="55">
        <f t="shared" si="17"/>
        <v>99.565481993669934</v>
      </c>
    </row>
    <row r="57" spans="1:16" s="61" customFormat="1" ht="15.75" customHeight="1">
      <c r="A57" s="333"/>
      <c r="B57" s="333"/>
      <c r="C57" s="333"/>
      <c r="D57" s="333"/>
      <c r="E57" s="338"/>
      <c r="F57" s="345"/>
      <c r="G57" s="135" t="s">
        <v>375</v>
      </c>
      <c r="H57" s="135" t="s">
        <v>35</v>
      </c>
      <c r="I57" s="41" t="s">
        <v>38</v>
      </c>
      <c r="J57" s="41" t="s">
        <v>91</v>
      </c>
      <c r="K57" s="41" t="s">
        <v>79</v>
      </c>
      <c r="L57" s="40">
        <v>23100</v>
      </c>
      <c r="M57" s="40">
        <v>21428.4139</v>
      </c>
      <c r="N57" s="40">
        <v>21377.56338</v>
      </c>
      <c r="O57" s="55">
        <f t="shared" si="0"/>
        <v>92.543564415584413</v>
      </c>
      <c r="P57" s="55">
        <f t="shared" si="17"/>
        <v>99.762695828831269</v>
      </c>
    </row>
    <row r="58" spans="1:16" s="61" customFormat="1">
      <c r="A58" s="333"/>
      <c r="B58" s="333"/>
      <c r="C58" s="333"/>
      <c r="D58" s="333"/>
      <c r="E58" s="338"/>
      <c r="F58" s="342"/>
      <c r="G58" s="135" t="s">
        <v>375</v>
      </c>
      <c r="H58" s="135" t="s">
        <v>35</v>
      </c>
      <c r="I58" s="41" t="s">
        <v>41</v>
      </c>
      <c r="J58" s="41" t="s">
        <v>91</v>
      </c>
      <c r="K58" s="41" t="s">
        <v>79</v>
      </c>
      <c r="L58" s="40">
        <v>790.5</v>
      </c>
      <c r="M58" s="40">
        <v>735.80232000000001</v>
      </c>
      <c r="N58" s="40">
        <v>735.80232000000001</v>
      </c>
      <c r="O58" s="55">
        <f t="shared" si="0"/>
        <v>93.080622390891847</v>
      </c>
      <c r="P58" s="55">
        <f t="shared" si="17"/>
        <v>100</v>
      </c>
    </row>
    <row r="59" spans="1:16" s="61" customFormat="1">
      <c r="A59" s="135" t="s">
        <v>32</v>
      </c>
      <c r="B59" s="135" t="s">
        <v>48</v>
      </c>
      <c r="C59" s="135" t="s">
        <v>38</v>
      </c>
      <c r="D59" s="135"/>
      <c r="E59" s="180" t="s">
        <v>92</v>
      </c>
      <c r="F59" s="50" t="s">
        <v>106</v>
      </c>
      <c r="G59" s="135" t="s">
        <v>375</v>
      </c>
      <c r="H59" s="135"/>
      <c r="I59" s="135"/>
      <c r="J59" s="41"/>
      <c r="K59" s="41"/>
      <c r="L59" s="40">
        <f>L60+L61+L62</f>
        <v>0</v>
      </c>
      <c r="M59" s="40">
        <f t="shared" ref="M59:N59" si="21">M60+M61+M62</f>
        <v>180.14850000000001</v>
      </c>
      <c r="N59" s="40">
        <f t="shared" si="21"/>
        <v>180.14850000000001</v>
      </c>
      <c r="O59" s="55" t="e">
        <f t="shared" ref="O59:O107" si="22">N59/L59*100</f>
        <v>#DIV/0!</v>
      </c>
      <c r="P59" s="55">
        <f t="shared" si="17"/>
        <v>100</v>
      </c>
    </row>
    <row r="60" spans="1:16" s="61" customFormat="1" ht="30" customHeight="1">
      <c r="A60" s="378" t="s">
        <v>32</v>
      </c>
      <c r="B60" s="378" t="s">
        <v>48</v>
      </c>
      <c r="C60" s="332" t="s">
        <v>38</v>
      </c>
      <c r="D60" s="375" t="s">
        <v>34</v>
      </c>
      <c r="E60" s="372" t="s">
        <v>108</v>
      </c>
      <c r="F60" s="341" t="s">
        <v>106</v>
      </c>
      <c r="G60" s="211" t="s">
        <v>375</v>
      </c>
      <c r="H60" s="211" t="s">
        <v>35</v>
      </c>
      <c r="I60" s="211" t="s">
        <v>45</v>
      </c>
      <c r="J60" s="211" t="s">
        <v>93</v>
      </c>
      <c r="K60" s="41" t="s">
        <v>43</v>
      </c>
      <c r="L60" s="40">
        <v>0</v>
      </c>
      <c r="M60" s="40">
        <v>85.1</v>
      </c>
      <c r="N60" s="40">
        <v>85.1</v>
      </c>
      <c r="O60" s="55" t="e">
        <f t="shared" ref="O60" si="23">N60/L60*100</f>
        <v>#DIV/0!</v>
      </c>
      <c r="P60" s="55">
        <f t="shared" si="17"/>
        <v>100</v>
      </c>
    </row>
    <row r="61" spans="1:16" s="61" customFormat="1">
      <c r="A61" s="379"/>
      <c r="B61" s="379"/>
      <c r="C61" s="333"/>
      <c r="D61" s="376"/>
      <c r="E61" s="373"/>
      <c r="F61" s="345"/>
      <c r="G61" s="284" t="s">
        <v>375</v>
      </c>
      <c r="H61" s="284" t="s">
        <v>35</v>
      </c>
      <c r="I61" s="284" t="s">
        <v>38</v>
      </c>
      <c r="J61" s="284" t="s">
        <v>424</v>
      </c>
      <c r="K61" s="41" t="s">
        <v>66</v>
      </c>
      <c r="L61" s="40">
        <v>0</v>
      </c>
      <c r="M61" s="40">
        <v>30.048500000000001</v>
      </c>
      <c r="N61" s="40">
        <v>30.048500000000001</v>
      </c>
      <c r="O61" s="55" t="e">
        <f t="shared" ref="O61:O62" si="24">N61/L61*100</f>
        <v>#DIV/0!</v>
      </c>
      <c r="P61" s="55">
        <f t="shared" ref="P61:P62" si="25">N61/M61*100</f>
        <v>100</v>
      </c>
    </row>
    <row r="62" spans="1:16" s="61" customFormat="1">
      <c r="A62" s="380"/>
      <c r="B62" s="380"/>
      <c r="C62" s="334"/>
      <c r="D62" s="377"/>
      <c r="E62" s="374"/>
      <c r="F62" s="342"/>
      <c r="G62" s="284" t="s">
        <v>375</v>
      </c>
      <c r="H62" s="284" t="s">
        <v>35</v>
      </c>
      <c r="I62" s="284" t="s">
        <v>42</v>
      </c>
      <c r="J62" s="284" t="s">
        <v>424</v>
      </c>
      <c r="K62" s="41" t="s">
        <v>66</v>
      </c>
      <c r="L62" s="40">
        <v>0</v>
      </c>
      <c r="M62" s="40">
        <v>65</v>
      </c>
      <c r="N62" s="40">
        <v>65</v>
      </c>
      <c r="O62" s="55" t="e">
        <f t="shared" si="24"/>
        <v>#DIV/0!</v>
      </c>
      <c r="P62" s="55">
        <f t="shared" si="25"/>
        <v>100</v>
      </c>
    </row>
    <row r="63" spans="1:16" s="61" customFormat="1" ht="15" customHeight="1">
      <c r="A63" s="329" t="s">
        <v>32</v>
      </c>
      <c r="B63" s="329" t="s">
        <v>49</v>
      </c>
      <c r="C63" s="329"/>
      <c r="D63" s="329"/>
      <c r="E63" s="366" t="s">
        <v>51</v>
      </c>
      <c r="F63" s="134" t="s">
        <v>16</v>
      </c>
      <c r="G63" s="131"/>
      <c r="H63" s="51"/>
      <c r="I63" s="51"/>
      <c r="J63" s="51"/>
      <c r="K63" s="51"/>
      <c r="L63" s="55">
        <f>L64+L65</f>
        <v>500693.3</v>
      </c>
      <c r="M63" s="55">
        <f>M64+M65</f>
        <v>1184760.23413</v>
      </c>
      <c r="N63" s="55">
        <f>N64+N65</f>
        <v>926856.59389999998</v>
      </c>
      <c r="O63" s="55">
        <f t="shared" si="22"/>
        <v>185.11463882180968</v>
      </c>
      <c r="P63" s="55">
        <f t="shared" si="17"/>
        <v>78.231575233499854</v>
      </c>
    </row>
    <row r="64" spans="1:16" s="61" customFormat="1">
      <c r="A64" s="330"/>
      <c r="B64" s="330"/>
      <c r="C64" s="330"/>
      <c r="D64" s="330"/>
      <c r="E64" s="367"/>
      <c r="F64" s="50" t="s">
        <v>106</v>
      </c>
      <c r="G64" s="135" t="s">
        <v>375</v>
      </c>
      <c r="H64" s="52"/>
      <c r="I64" s="52"/>
      <c r="J64" s="52"/>
      <c r="K64" s="52"/>
      <c r="L64" s="40">
        <f>SUM(L66,L78,L85)</f>
        <v>192993.2</v>
      </c>
      <c r="M64" s="40">
        <f>SUM(M66,M78,M85)</f>
        <v>332545.58022999996</v>
      </c>
      <c r="N64" s="40">
        <f>SUM(N66,N78,N85)</f>
        <v>326213.83379999996</v>
      </c>
      <c r="O64" s="55">
        <f t="shared" si="22"/>
        <v>169.02866722765359</v>
      </c>
      <c r="P64" s="55">
        <f t="shared" si="17"/>
        <v>98.095976369428598</v>
      </c>
    </row>
    <row r="65" spans="1:16" s="61" customFormat="1">
      <c r="A65" s="330"/>
      <c r="B65" s="330"/>
      <c r="C65" s="330"/>
      <c r="D65" s="330"/>
      <c r="E65" s="367"/>
      <c r="F65" s="130" t="s">
        <v>287</v>
      </c>
      <c r="G65" s="135" t="s">
        <v>425</v>
      </c>
      <c r="H65" s="52"/>
      <c r="I65" s="52"/>
      <c r="J65" s="52"/>
      <c r="K65" s="52"/>
      <c r="L65" s="40">
        <f>SUM(L86)</f>
        <v>307700.09999999998</v>
      </c>
      <c r="M65" s="40">
        <f t="shared" ref="M65:N65" si="26">SUM(M86)</f>
        <v>852214.65390000003</v>
      </c>
      <c r="N65" s="40">
        <f t="shared" si="26"/>
        <v>600642.76009999996</v>
      </c>
      <c r="O65" s="55">
        <f t="shared" si="22"/>
        <v>195.20395349237779</v>
      </c>
      <c r="P65" s="55">
        <f t="shared" si="17"/>
        <v>70.480219666638135</v>
      </c>
    </row>
    <row r="66" spans="1:16" s="61" customFormat="1" ht="30" customHeight="1">
      <c r="A66" s="278" t="s">
        <v>32</v>
      </c>
      <c r="B66" s="278" t="s">
        <v>49</v>
      </c>
      <c r="C66" s="278" t="s">
        <v>32</v>
      </c>
      <c r="D66" s="278"/>
      <c r="E66" s="277" t="s">
        <v>94</v>
      </c>
      <c r="F66" s="50" t="s">
        <v>106</v>
      </c>
      <c r="G66" s="135" t="s">
        <v>375</v>
      </c>
      <c r="H66" s="135"/>
      <c r="I66" s="135"/>
      <c r="J66" s="135"/>
      <c r="K66" s="41"/>
      <c r="L66" s="40">
        <f>L67+L68+L69+L70+L71+L72+L73+L74+L75+L76</f>
        <v>47977.600000000006</v>
      </c>
      <c r="M66" s="40">
        <f t="shared" ref="M66:N66" si="27">M67+M68+M69+M70+M71+M72+M73+M74+M75+M76</f>
        <v>20624.193160000003</v>
      </c>
      <c r="N66" s="40">
        <f t="shared" si="27"/>
        <v>20516.501210000002</v>
      </c>
      <c r="O66" s="55">
        <f t="shared" si="22"/>
        <v>42.762666765323814</v>
      </c>
      <c r="P66" s="55">
        <f t="shared" si="17"/>
        <v>99.477836785349425</v>
      </c>
    </row>
    <row r="67" spans="1:16" s="61" customFormat="1" ht="30">
      <c r="A67" s="332" t="s">
        <v>32</v>
      </c>
      <c r="B67" s="332" t="s">
        <v>49</v>
      </c>
      <c r="C67" s="332" t="s">
        <v>32</v>
      </c>
      <c r="D67" s="332" t="s">
        <v>34</v>
      </c>
      <c r="E67" s="335" t="s">
        <v>95</v>
      </c>
      <c r="F67" s="341" t="s">
        <v>106</v>
      </c>
      <c r="G67" s="135" t="s">
        <v>375</v>
      </c>
      <c r="H67" s="135" t="s">
        <v>35</v>
      </c>
      <c r="I67" s="135" t="s">
        <v>42</v>
      </c>
      <c r="J67" s="135" t="s">
        <v>426</v>
      </c>
      <c r="K67" s="41" t="s">
        <v>359</v>
      </c>
      <c r="L67" s="40">
        <v>0</v>
      </c>
      <c r="M67" s="40">
        <v>142.4401</v>
      </c>
      <c r="N67" s="40">
        <v>142.4401</v>
      </c>
      <c r="O67" s="55" t="e">
        <f t="shared" si="22"/>
        <v>#DIV/0!</v>
      </c>
      <c r="P67" s="55">
        <f t="shared" si="17"/>
        <v>100</v>
      </c>
    </row>
    <row r="68" spans="1:16" s="61" customFormat="1" ht="60">
      <c r="A68" s="333"/>
      <c r="B68" s="333"/>
      <c r="C68" s="333"/>
      <c r="D68" s="333"/>
      <c r="E68" s="336"/>
      <c r="F68" s="345"/>
      <c r="G68" s="211" t="s">
        <v>375</v>
      </c>
      <c r="H68" s="211" t="s">
        <v>35</v>
      </c>
      <c r="I68" s="211" t="s">
        <v>42</v>
      </c>
      <c r="J68" s="211" t="s">
        <v>96</v>
      </c>
      <c r="K68" s="41" t="s">
        <v>427</v>
      </c>
      <c r="L68" s="40">
        <v>8999.7000000000007</v>
      </c>
      <c r="M68" s="40">
        <v>8047.6380600000002</v>
      </c>
      <c r="N68" s="40">
        <v>7953.8461100000004</v>
      </c>
      <c r="O68" s="55">
        <f t="shared" si="22"/>
        <v>88.379013856017423</v>
      </c>
      <c r="P68" s="55">
        <f t="shared" si="17"/>
        <v>98.834540652788746</v>
      </c>
    </row>
    <row r="69" spans="1:16" s="61" customFormat="1" ht="30">
      <c r="A69" s="334"/>
      <c r="B69" s="334"/>
      <c r="C69" s="334"/>
      <c r="D69" s="334"/>
      <c r="E69" s="346"/>
      <c r="F69" s="342"/>
      <c r="G69" s="211" t="s">
        <v>375</v>
      </c>
      <c r="H69" s="211" t="s">
        <v>35</v>
      </c>
      <c r="I69" s="211" t="s">
        <v>42</v>
      </c>
      <c r="J69" s="211" t="s">
        <v>428</v>
      </c>
      <c r="K69" s="41" t="s">
        <v>359</v>
      </c>
      <c r="L69" s="40">
        <v>0</v>
      </c>
      <c r="M69" s="40">
        <v>91.4</v>
      </c>
      <c r="N69" s="40">
        <v>91.4</v>
      </c>
      <c r="O69" s="55" t="e">
        <f t="shared" si="22"/>
        <v>#DIV/0!</v>
      </c>
      <c r="P69" s="55">
        <f t="shared" si="17"/>
        <v>100</v>
      </c>
    </row>
    <row r="70" spans="1:16" s="61" customFormat="1" ht="28.5" customHeight="1">
      <c r="A70" s="332" t="s">
        <v>32</v>
      </c>
      <c r="B70" s="332" t="s">
        <v>49</v>
      </c>
      <c r="C70" s="332" t="s">
        <v>32</v>
      </c>
      <c r="D70" s="332" t="s">
        <v>37</v>
      </c>
      <c r="E70" s="337" t="s">
        <v>278</v>
      </c>
      <c r="F70" s="341" t="s">
        <v>106</v>
      </c>
      <c r="G70" s="135" t="s">
        <v>375</v>
      </c>
      <c r="H70" s="135" t="s">
        <v>35</v>
      </c>
      <c r="I70" s="135" t="s">
        <v>32</v>
      </c>
      <c r="J70" s="135" t="s">
        <v>97</v>
      </c>
      <c r="K70" s="41" t="s">
        <v>43</v>
      </c>
      <c r="L70" s="40">
        <v>12255</v>
      </c>
      <c r="M70" s="40">
        <v>5643.4</v>
      </c>
      <c r="N70" s="40">
        <v>5643.4</v>
      </c>
      <c r="O70" s="55">
        <f t="shared" si="22"/>
        <v>46.049775601795183</v>
      </c>
      <c r="P70" s="55">
        <f t="shared" si="17"/>
        <v>100</v>
      </c>
    </row>
    <row r="71" spans="1:16" s="61" customFormat="1">
      <c r="A71" s="333"/>
      <c r="B71" s="333"/>
      <c r="C71" s="333"/>
      <c r="D71" s="333"/>
      <c r="E71" s="338"/>
      <c r="F71" s="345"/>
      <c r="G71" s="135" t="s">
        <v>375</v>
      </c>
      <c r="H71" s="135" t="s">
        <v>35</v>
      </c>
      <c r="I71" s="135" t="s">
        <v>38</v>
      </c>
      <c r="J71" s="135" t="s">
        <v>97</v>
      </c>
      <c r="K71" s="41" t="s">
        <v>66</v>
      </c>
      <c r="L71" s="40">
        <v>19871.099999999999</v>
      </c>
      <c r="M71" s="40">
        <v>336.392</v>
      </c>
      <c r="N71" s="40">
        <v>336.392</v>
      </c>
      <c r="O71" s="55">
        <f t="shared" si="22"/>
        <v>1.6928705506992567</v>
      </c>
      <c r="P71" s="55">
        <f t="shared" si="17"/>
        <v>100</v>
      </c>
    </row>
    <row r="72" spans="1:16" s="61" customFormat="1">
      <c r="A72" s="333"/>
      <c r="B72" s="333"/>
      <c r="C72" s="333"/>
      <c r="D72" s="333"/>
      <c r="E72" s="338"/>
      <c r="F72" s="342"/>
      <c r="G72" s="135" t="s">
        <v>375</v>
      </c>
      <c r="H72" s="135" t="s">
        <v>35</v>
      </c>
      <c r="I72" s="135" t="s">
        <v>41</v>
      </c>
      <c r="J72" s="135" t="s">
        <v>97</v>
      </c>
      <c r="K72" s="41" t="s">
        <v>66</v>
      </c>
      <c r="L72" s="40">
        <v>0</v>
      </c>
      <c r="M72" s="40">
        <v>5</v>
      </c>
      <c r="N72" s="40">
        <v>5</v>
      </c>
      <c r="O72" s="55" t="e">
        <f t="shared" si="22"/>
        <v>#DIV/0!</v>
      </c>
      <c r="P72" s="55">
        <f t="shared" si="17"/>
        <v>100</v>
      </c>
    </row>
    <row r="73" spans="1:16" s="61" customFormat="1" ht="30">
      <c r="A73" s="332" t="s">
        <v>32</v>
      </c>
      <c r="B73" s="332" t="s">
        <v>49</v>
      </c>
      <c r="C73" s="332" t="s">
        <v>32</v>
      </c>
      <c r="D73" s="332" t="s">
        <v>49</v>
      </c>
      <c r="E73" s="335" t="s">
        <v>127</v>
      </c>
      <c r="F73" s="341" t="s">
        <v>106</v>
      </c>
      <c r="G73" s="135" t="s">
        <v>375</v>
      </c>
      <c r="H73" s="135" t="s">
        <v>35</v>
      </c>
      <c r="I73" s="135" t="s">
        <v>32</v>
      </c>
      <c r="J73" s="135" t="s">
        <v>128</v>
      </c>
      <c r="K73" s="41" t="s">
        <v>43</v>
      </c>
      <c r="L73" s="40">
        <v>2313.8000000000002</v>
      </c>
      <c r="M73" s="40">
        <v>2014.6</v>
      </c>
      <c r="N73" s="40">
        <v>2014.6</v>
      </c>
      <c r="O73" s="55">
        <f t="shared" si="22"/>
        <v>87.068891001815189</v>
      </c>
      <c r="P73" s="55">
        <f t="shared" ref="P73:P109" si="28">N73/M73*100</f>
        <v>100</v>
      </c>
    </row>
    <row r="74" spans="1:16" s="61" customFormat="1" ht="30">
      <c r="A74" s="333"/>
      <c r="B74" s="333"/>
      <c r="C74" s="333"/>
      <c r="D74" s="333"/>
      <c r="E74" s="336"/>
      <c r="F74" s="345"/>
      <c r="G74" s="135" t="s">
        <v>375</v>
      </c>
      <c r="H74" s="135" t="s">
        <v>35</v>
      </c>
      <c r="I74" s="135" t="s">
        <v>38</v>
      </c>
      <c r="J74" s="135" t="s">
        <v>128</v>
      </c>
      <c r="K74" s="41" t="s">
        <v>43</v>
      </c>
      <c r="L74" s="40">
        <v>4321.5</v>
      </c>
      <c r="M74" s="40">
        <v>4238.8999999999996</v>
      </c>
      <c r="N74" s="40">
        <v>4225</v>
      </c>
      <c r="O74" s="55">
        <f t="shared" si="22"/>
        <v>97.766979058197393</v>
      </c>
      <c r="P74" s="55">
        <f t="shared" si="28"/>
        <v>99.67208473896531</v>
      </c>
    </row>
    <row r="75" spans="1:16" s="61" customFormat="1">
      <c r="A75" s="333"/>
      <c r="B75" s="333"/>
      <c r="C75" s="333"/>
      <c r="D75" s="333"/>
      <c r="E75" s="336"/>
      <c r="F75" s="345"/>
      <c r="G75" s="135" t="s">
        <v>375</v>
      </c>
      <c r="H75" s="135" t="s">
        <v>35</v>
      </c>
      <c r="I75" s="135" t="s">
        <v>41</v>
      </c>
      <c r="J75" s="135" t="s">
        <v>128</v>
      </c>
      <c r="K75" s="41" t="s">
        <v>66</v>
      </c>
      <c r="L75" s="40">
        <v>18.2</v>
      </c>
      <c r="M75" s="40">
        <v>19.111999999999998</v>
      </c>
      <c r="N75" s="40">
        <v>19.111999999999998</v>
      </c>
      <c r="O75" s="55">
        <f t="shared" si="22"/>
        <v>105.01098901098899</v>
      </c>
      <c r="P75" s="55">
        <f t="shared" si="28"/>
        <v>100</v>
      </c>
    </row>
    <row r="76" spans="1:16" s="61" customFormat="1">
      <c r="A76" s="334"/>
      <c r="B76" s="334"/>
      <c r="C76" s="334"/>
      <c r="D76" s="334"/>
      <c r="E76" s="346"/>
      <c r="F76" s="342"/>
      <c r="G76" s="135" t="s">
        <v>375</v>
      </c>
      <c r="H76" s="135" t="s">
        <v>35</v>
      </c>
      <c r="I76" s="135" t="s">
        <v>42</v>
      </c>
      <c r="J76" s="135" t="s">
        <v>128</v>
      </c>
      <c r="K76" s="41" t="s">
        <v>66</v>
      </c>
      <c r="L76" s="40">
        <v>198.3</v>
      </c>
      <c r="M76" s="40">
        <v>85.311000000000007</v>
      </c>
      <c r="N76" s="40">
        <v>85.311000000000007</v>
      </c>
      <c r="O76" s="55">
        <f t="shared" si="22"/>
        <v>43.021180030257192</v>
      </c>
      <c r="P76" s="55">
        <f t="shared" si="28"/>
        <v>100</v>
      </c>
    </row>
    <row r="77" spans="1:16" s="191" customFormat="1">
      <c r="A77" s="332" t="s">
        <v>32</v>
      </c>
      <c r="B77" s="332" t="s">
        <v>49</v>
      </c>
      <c r="C77" s="332" t="s">
        <v>38</v>
      </c>
      <c r="D77" s="329"/>
      <c r="E77" s="335" t="s">
        <v>206</v>
      </c>
      <c r="F77" s="187" t="s">
        <v>16</v>
      </c>
      <c r="G77" s="131"/>
      <c r="H77" s="131"/>
      <c r="I77" s="131"/>
      <c r="J77" s="131"/>
      <c r="K77" s="93"/>
      <c r="L77" s="55">
        <f>L78</f>
        <v>61995.8</v>
      </c>
      <c r="M77" s="55">
        <f t="shared" ref="M77:N77" si="29">M78</f>
        <v>68280.503659999988</v>
      </c>
      <c r="N77" s="55">
        <f t="shared" si="29"/>
        <v>68231.55365999999</v>
      </c>
      <c r="O77" s="55">
        <f t="shared" si="22"/>
        <v>110.05834856554797</v>
      </c>
      <c r="P77" s="55">
        <f t="shared" si="28"/>
        <v>99.928310429220417</v>
      </c>
    </row>
    <row r="78" spans="1:16" s="61" customFormat="1" ht="15" customHeight="1">
      <c r="A78" s="333"/>
      <c r="B78" s="333"/>
      <c r="C78" s="333"/>
      <c r="D78" s="330"/>
      <c r="E78" s="336"/>
      <c r="F78" s="50" t="s">
        <v>106</v>
      </c>
      <c r="G78" s="135" t="s">
        <v>375</v>
      </c>
      <c r="H78" s="135"/>
      <c r="I78" s="135"/>
      <c r="J78" s="135"/>
      <c r="K78" s="41"/>
      <c r="L78" s="40">
        <f>L79+L80+L82+L81+L83</f>
        <v>61995.8</v>
      </c>
      <c r="M78" s="40">
        <f t="shared" ref="M78:N78" si="30">M79+M80+M82+M81+M83</f>
        <v>68280.503659999988</v>
      </c>
      <c r="N78" s="40">
        <f t="shared" si="30"/>
        <v>68231.55365999999</v>
      </c>
      <c r="O78" s="55">
        <f t="shared" si="22"/>
        <v>110.05834856554797</v>
      </c>
      <c r="P78" s="55">
        <f t="shared" si="28"/>
        <v>99.928310429220417</v>
      </c>
    </row>
    <row r="79" spans="1:16" s="61" customFormat="1" ht="15" customHeight="1">
      <c r="A79" s="332" t="s">
        <v>32</v>
      </c>
      <c r="B79" s="332" t="s">
        <v>49</v>
      </c>
      <c r="C79" s="332" t="s">
        <v>38</v>
      </c>
      <c r="D79" s="332" t="s">
        <v>34</v>
      </c>
      <c r="E79" s="335" t="s">
        <v>84</v>
      </c>
      <c r="F79" s="341" t="s">
        <v>106</v>
      </c>
      <c r="G79" s="252" t="s">
        <v>375</v>
      </c>
      <c r="H79" s="252" t="s">
        <v>32</v>
      </c>
      <c r="I79" s="252" t="s">
        <v>360</v>
      </c>
      <c r="J79" s="252" t="s">
        <v>129</v>
      </c>
      <c r="K79" s="179" t="s">
        <v>65</v>
      </c>
      <c r="L79" s="40">
        <v>24106.5</v>
      </c>
      <c r="M79" s="40">
        <v>26682.66</v>
      </c>
      <c r="N79" s="40">
        <v>26682.66</v>
      </c>
      <c r="O79" s="55">
        <f t="shared" si="22"/>
        <v>110.6865783087549</v>
      </c>
      <c r="P79" s="55">
        <f t="shared" si="28"/>
        <v>100</v>
      </c>
    </row>
    <row r="80" spans="1:16" s="61" customFormat="1">
      <c r="A80" s="333"/>
      <c r="B80" s="333"/>
      <c r="C80" s="333"/>
      <c r="D80" s="333"/>
      <c r="E80" s="336"/>
      <c r="F80" s="345"/>
      <c r="G80" s="252" t="s">
        <v>375</v>
      </c>
      <c r="H80" s="252" t="s">
        <v>35</v>
      </c>
      <c r="I80" s="252" t="s">
        <v>42</v>
      </c>
      <c r="J80" s="252" t="s">
        <v>129</v>
      </c>
      <c r="K80" s="179" t="s">
        <v>65</v>
      </c>
      <c r="L80" s="178">
        <v>37889.300000000003</v>
      </c>
      <c r="M80" s="178">
        <v>38548.300349999998</v>
      </c>
      <c r="N80" s="178">
        <v>38548.300349999998</v>
      </c>
      <c r="O80" s="55">
        <f t="shared" si="22"/>
        <v>101.73927823950295</v>
      </c>
      <c r="P80" s="55">
        <f t="shared" si="28"/>
        <v>100</v>
      </c>
    </row>
    <row r="81" spans="1:16" s="61" customFormat="1">
      <c r="A81" s="333"/>
      <c r="B81" s="333"/>
      <c r="C81" s="333"/>
      <c r="D81" s="333"/>
      <c r="E81" s="336"/>
      <c r="F81" s="345"/>
      <c r="G81" s="278" t="s">
        <v>375</v>
      </c>
      <c r="H81" s="278" t="s">
        <v>35</v>
      </c>
      <c r="I81" s="278" t="s">
        <v>42</v>
      </c>
      <c r="J81" s="278" t="s">
        <v>429</v>
      </c>
      <c r="K81" s="179" t="s">
        <v>66</v>
      </c>
      <c r="L81" s="178">
        <v>0</v>
      </c>
      <c r="M81" s="178">
        <v>84.043310000000005</v>
      </c>
      <c r="N81" s="178">
        <v>84.043310000000005</v>
      </c>
      <c r="O81" s="55" t="e">
        <f t="shared" ref="O81" si="31">N81/L81*100</f>
        <v>#DIV/0!</v>
      </c>
      <c r="P81" s="55">
        <f t="shared" ref="P81" si="32">N81/M81*100</f>
        <v>100</v>
      </c>
    </row>
    <row r="82" spans="1:16" s="61" customFormat="1">
      <c r="A82" s="333"/>
      <c r="B82" s="333"/>
      <c r="C82" s="333"/>
      <c r="D82" s="333"/>
      <c r="E82" s="336"/>
      <c r="F82" s="345"/>
      <c r="G82" s="252" t="s">
        <v>375</v>
      </c>
      <c r="H82" s="252" t="s">
        <v>32</v>
      </c>
      <c r="I82" s="252" t="s">
        <v>360</v>
      </c>
      <c r="J82" s="252" t="s">
        <v>376</v>
      </c>
      <c r="K82" s="179" t="s">
        <v>66</v>
      </c>
      <c r="L82" s="178">
        <v>0</v>
      </c>
      <c r="M82" s="178">
        <v>2766.6</v>
      </c>
      <c r="N82" s="178">
        <v>2766.6</v>
      </c>
      <c r="O82" s="55" t="e">
        <f t="shared" si="22"/>
        <v>#DIV/0!</v>
      </c>
      <c r="P82" s="55">
        <f t="shared" si="28"/>
        <v>100</v>
      </c>
    </row>
    <row r="83" spans="1:16" s="61" customFormat="1">
      <c r="A83" s="334"/>
      <c r="B83" s="334"/>
      <c r="C83" s="334"/>
      <c r="D83" s="334"/>
      <c r="E83" s="346"/>
      <c r="F83" s="342"/>
      <c r="G83" s="278" t="s">
        <v>375</v>
      </c>
      <c r="H83" s="278" t="s">
        <v>35</v>
      </c>
      <c r="I83" s="278" t="s">
        <v>42</v>
      </c>
      <c r="J83" s="278" t="s">
        <v>376</v>
      </c>
      <c r="K83" s="179" t="s">
        <v>66</v>
      </c>
      <c r="L83" s="178">
        <v>0</v>
      </c>
      <c r="M83" s="178">
        <v>198.9</v>
      </c>
      <c r="N83" s="178">
        <v>149.94999999999999</v>
      </c>
      <c r="O83" s="55" t="e">
        <f t="shared" ref="O83" si="33">N83/L83*100</f>
        <v>#DIV/0!</v>
      </c>
      <c r="P83" s="55">
        <f t="shared" ref="P83" si="34">N83/M83*100</f>
        <v>75.389643036701841</v>
      </c>
    </row>
    <row r="84" spans="1:16" s="191" customFormat="1">
      <c r="A84" s="332" t="s">
        <v>32</v>
      </c>
      <c r="B84" s="332" t="s">
        <v>49</v>
      </c>
      <c r="C84" s="332" t="s">
        <v>41</v>
      </c>
      <c r="D84" s="329"/>
      <c r="E84" s="337" t="s">
        <v>288</v>
      </c>
      <c r="F84" s="134" t="s">
        <v>16</v>
      </c>
      <c r="G84" s="131"/>
      <c r="H84" s="131"/>
      <c r="I84" s="131"/>
      <c r="J84" s="131"/>
      <c r="K84" s="93"/>
      <c r="L84" s="55">
        <f>L85+L86</f>
        <v>390719.89999999997</v>
      </c>
      <c r="M84" s="55">
        <f>M85+M86</f>
        <v>1095855.53731</v>
      </c>
      <c r="N84" s="55">
        <f>N85+N86</f>
        <v>838108.53902999987</v>
      </c>
      <c r="O84" s="55">
        <f t="shared" si="22"/>
        <v>214.50367361119817</v>
      </c>
      <c r="P84" s="55">
        <f t="shared" si="28"/>
        <v>76.479837943540204</v>
      </c>
    </row>
    <row r="85" spans="1:16" s="61" customFormat="1" ht="15" customHeight="1">
      <c r="A85" s="333"/>
      <c r="B85" s="333"/>
      <c r="C85" s="333"/>
      <c r="D85" s="330"/>
      <c r="E85" s="338"/>
      <c r="F85" s="50" t="s">
        <v>106</v>
      </c>
      <c r="G85" s="135" t="s">
        <v>375</v>
      </c>
      <c r="H85" s="54"/>
      <c r="I85" s="54"/>
      <c r="J85" s="41"/>
      <c r="K85" s="54"/>
      <c r="L85" s="43">
        <f>L87+L88+L89+L90+L91+L92+L95+L97+L98+L100+L106+L114+L115+L116+L117+L93+L94+L96+L99+L101+L102+L103+L104+L105+L118+L119+L108+L109</f>
        <v>83019.8</v>
      </c>
      <c r="M85" s="43">
        <f t="shared" ref="M85:N85" si="35">M87+M88+M89+M90+M91+M92+M95+M97+M98+M100+M106+M114+M115+M116+M117+M93+M94+M96+M99+M101+M102+M103+M104+M105+M118+M119+M108+M109</f>
        <v>243640.88340999995</v>
      </c>
      <c r="N85" s="43">
        <f t="shared" si="35"/>
        <v>237465.77892999997</v>
      </c>
      <c r="O85" s="55">
        <f t="shared" si="22"/>
        <v>286.03511322600144</v>
      </c>
      <c r="P85" s="55">
        <f t="shared" si="28"/>
        <v>97.465489209539399</v>
      </c>
    </row>
    <row r="86" spans="1:16" s="61" customFormat="1">
      <c r="A86" s="334"/>
      <c r="B86" s="334"/>
      <c r="C86" s="334"/>
      <c r="D86" s="331"/>
      <c r="E86" s="339"/>
      <c r="F86" s="46" t="s">
        <v>287</v>
      </c>
      <c r="G86" s="135" t="s">
        <v>425</v>
      </c>
      <c r="H86" s="54"/>
      <c r="I86" s="54"/>
      <c r="J86" s="41"/>
      <c r="K86" s="54"/>
      <c r="L86" s="43">
        <f>SUM(L110:L112,L113:L113,L120,L121)</f>
        <v>307700.09999999998</v>
      </c>
      <c r="M86" s="43">
        <f t="shared" ref="M86:N86" si="36">SUM(M110:M112,M113:M113,M120,M121)</f>
        <v>852214.65390000003</v>
      </c>
      <c r="N86" s="43">
        <f t="shared" si="36"/>
        <v>600642.76009999996</v>
      </c>
      <c r="O86" s="55">
        <f t="shared" si="22"/>
        <v>195.20395349237779</v>
      </c>
      <c r="P86" s="55">
        <f t="shared" si="28"/>
        <v>70.480219666638135</v>
      </c>
    </row>
    <row r="87" spans="1:16" s="61" customFormat="1" ht="30">
      <c r="A87" s="332" t="s">
        <v>32</v>
      </c>
      <c r="B87" s="332" t="s">
        <v>49</v>
      </c>
      <c r="C87" s="332" t="s">
        <v>41</v>
      </c>
      <c r="D87" s="332" t="s">
        <v>34</v>
      </c>
      <c r="E87" s="337" t="s">
        <v>289</v>
      </c>
      <c r="F87" s="341" t="s">
        <v>106</v>
      </c>
      <c r="G87" s="135" t="s">
        <v>375</v>
      </c>
      <c r="H87" s="41" t="s">
        <v>35</v>
      </c>
      <c r="I87" s="41" t="s">
        <v>32</v>
      </c>
      <c r="J87" s="41" t="s">
        <v>98</v>
      </c>
      <c r="K87" s="41" t="s">
        <v>43</v>
      </c>
      <c r="L87" s="40">
        <v>1000</v>
      </c>
      <c r="M87" s="40">
        <v>791</v>
      </c>
      <c r="N87" s="40">
        <v>791</v>
      </c>
      <c r="O87" s="55">
        <f t="shared" si="22"/>
        <v>79.100000000000009</v>
      </c>
      <c r="P87" s="55">
        <f t="shared" si="28"/>
        <v>100</v>
      </c>
    </row>
    <row r="88" spans="1:16" s="61" customFormat="1" ht="30">
      <c r="A88" s="333"/>
      <c r="B88" s="333"/>
      <c r="C88" s="333"/>
      <c r="D88" s="333"/>
      <c r="E88" s="338"/>
      <c r="F88" s="345"/>
      <c r="G88" s="284" t="s">
        <v>375</v>
      </c>
      <c r="H88" s="41" t="s">
        <v>35</v>
      </c>
      <c r="I88" s="41" t="s">
        <v>38</v>
      </c>
      <c r="J88" s="41" t="s">
        <v>98</v>
      </c>
      <c r="K88" s="41" t="s">
        <v>43</v>
      </c>
      <c r="L88" s="40">
        <v>2000</v>
      </c>
      <c r="M88" s="40">
        <v>784.9</v>
      </c>
      <c r="N88" s="40">
        <v>784.8</v>
      </c>
      <c r="O88" s="55">
        <f t="shared" si="22"/>
        <v>39.239999999999995</v>
      </c>
      <c r="P88" s="55">
        <f t="shared" si="28"/>
        <v>99.987259523506182</v>
      </c>
    </row>
    <row r="89" spans="1:16" s="61" customFormat="1" ht="30">
      <c r="A89" s="333"/>
      <c r="B89" s="333"/>
      <c r="C89" s="333"/>
      <c r="D89" s="333"/>
      <c r="E89" s="338"/>
      <c r="F89" s="345"/>
      <c r="G89" s="284" t="s">
        <v>375</v>
      </c>
      <c r="H89" s="41" t="s">
        <v>35</v>
      </c>
      <c r="I89" s="41" t="s">
        <v>42</v>
      </c>
      <c r="J89" s="41" t="s">
        <v>98</v>
      </c>
      <c r="K89" s="41" t="s">
        <v>99</v>
      </c>
      <c r="L89" s="40">
        <v>15000</v>
      </c>
      <c r="M89" s="40">
        <v>17871.7</v>
      </c>
      <c r="N89" s="40">
        <v>17798.2</v>
      </c>
      <c r="O89" s="55">
        <f t="shared" si="22"/>
        <v>118.65466666666666</v>
      </c>
      <c r="P89" s="55">
        <f t="shared" si="28"/>
        <v>99.588735263013589</v>
      </c>
    </row>
    <row r="90" spans="1:16" s="61" customFormat="1" ht="30">
      <c r="A90" s="269"/>
      <c r="B90" s="269"/>
      <c r="C90" s="269"/>
      <c r="D90" s="269"/>
      <c r="E90" s="268"/>
      <c r="F90" s="267"/>
      <c r="G90" s="284" t="s">
        <v>375</v>
      </c>
      <c r="H90" s="41" t="s">
        <v>35</v>
      </c>
      <c r="I90" s="41" t="s">
        <v>32</v>
      </c>
      <c r="J90" s="41" t="s">
        <v>377</v>
      </c>
      <c r="K90" s="41" t="s">
        <v>99</v>
      </c>
      <c r="L90" s="40">
        <v>14700</v>
      </c>
      <c r="M90" s="40">
        <v>3561.4</v>
      </c>
      <c r="N90" s="40">
        <v>3314.2</v>
      </c>
      <c r="O90" s="55">
        <f t="shared" si="22"/>
        <v>22.545578231292517</v>
      </c>
      <c r="P90" s="55">
        <f t="shared" si="28"/>
        <v>93.058909417644742</v>
      </c>
    </row>
    <row r="91" spans="1:16" s="61" customFormat="1" ht="30">
      <c r="A91" s="269"/>
      <c r="B91" s="269"/>
      <c r="C91" s="269"/>
      <c r="D91" s="269"/>
      <c r="E91" s="268"/>
      <c r="F91" s="267"/>
      <c r="G91" s="284" t="s">
        <v>375</v>
      </c>
      <c r="H91" s="41" t="s">
        <v>35</v>
      </c>
      <c r="I91" s="41" t="s">
        <v>38</v>
      </c>
      <c r="J91" s="41" t="s">
        <v>377</v>
      </c>
      <c r="K91" s="41" t="s">
        <v>99</v>
      </c>
      <c r="L91" s="40">
        <v>15833.7</v>
      </c>
      <c r="M91" s="40">
        <v>2419.4</v>
      </c>
      <c r="N91" s="40">
        <v>2419.4</v>
      </c>
      <c r="O91" s="55">
        <f t="shared" si="22"/>
        <v>15.280067198443826</v>
      </c>
      <c r="P91" s="55">
        <f t="shared" si="28"/>
        <v>100</v>
      </c>
    </row>
    <row r="92" spans="1:16" s="61" customFormat="1">
      <c r="A92" s="269"/>
      <c r="B92" s="269"/>
      <c r="C92" s="269"/>
      <c r="D92" s="269"/>
      <c r="E92" s="268"/>
      <c r="F92" s="267"/>
      <c r="G92" s="284" t="s">
        <v>375</v>
      </c>
      <c r="H92" s="41" t="s">
        <v>35</v>
      </c>
      <c r="I92" s="41" t="s">
        <v>41</v>
      </c>
      <c r="J92" s="41" t="s">
        <v>377</v>
      </c>
      <c r="K92" s="41" t="s">
        <v>66</v>
      </c>
      <c r="L92" s="40">
        <v>0</v>
      </c>
      <c r="M92" s="40">
        <v>109.36799999999999</v>
      </c>
      <c r="N92" s="40">
        <v>109.36799999999999</v>
      </c>
      <c r="O92" s="55" t="e">
        <f t="shared" si="22"/>
        <v>#DIV/0!</v>
      </c>
      <c r="P92" s="55">
        <f t="shared" si="28"/>
        <v>100</v>
      </c>
    </row>
    <row r="93" spans="1:16" s="61" customFormat="1" ht="30">
      <c r="A93" s="279"/>
      <c r="B93" s="279"/>
      <c r="C93" s="279"/>
      <c r="D93" s="279"/>
      <c r="E93" s="283"/>
      <c r="F93" s="276"/>
      <c r="G93" s="284" t="s">
        <v>375</v>
      </c>
      <c r="H93" s="41" t="s">
        <v>35</v>
      </c>
      <c r="I93" s="41" t="s">
        <v>42</v>
      </c>
      <c r="J93" s="41" t="s">
        <v>377</v>
      </c>
      <c r="K93" s="41" t="s">
        <v>43</v>
      </c>
      <c r="L93" s="40">
        <v>0</v>
      </c>
      <c r="M93" s="40">
        <v>4988.1000000000004</v>
      </c>
      <c r="N93" s="40">
        <v>4962.1000000000004</v>
      </c>
      <c r="O93" s="55" t="e">
        <f t="shared" si="22"/>
        <v>#DIV/0!</v>
      </c>
      <c r="P93" s="55">
        <f t="shared" si="28"/>
        <v>99.478759447485004</v>
      </c>
    </row>
    <row r="94" spans="1:16" s="61" customFormat="1" ht="30">
      <c r="A94" s="279"/>
      <c r="B94" s="279"/>
      <c r="C94" s="279"/>
      <c r="D94" s="279"/>
      <c r="E94" s="283"/>
      <c r="F94" s="276"/>
      <c r="G94" s="284" t="s">
        <v>375</v>
      </c>
      <c r="H94" s="41" t="s">
        <v>35</v>
      </c>
      <c r="I94" s="41" t="s">
        <v>42</v>
      </c>
      <c r="J94" s="41" t="s">
        <v>430</v>
      </c>
      <c r="K94" s="41" t="s">
        <v>43</v>
      </c>
      <c r="L94" s="40">
        <v>0</v>
      </c>
      <c r="M94" s="40">
        <v>68180</v>
      </c>
      <c r="N94" s="40">
        <v>63445.354850000003</v>
      </c>
      <c r="O94" s="55" t="e">
        <f t="shared" ref="O94" si="37">N94/L94*100</f>
        <v>#DIV/0!</v>
      </c>
      <c r="P94" s="55">
        <f t="shared" ref="P94" si="38">N94/M94*100</f>
        <v>93.055668597829282</v>
      </c>
    </row>
    <row r="95" spans="1:16" s="61" customFormat="1">
      <c r="A95" s="253"/>
      <c r="B95" s="253"/>
      <c r="C95" s="253"/>
      <c r="D95" s="253"/>
      <c r="E95" s="251"/>
      <c r="F95" s="254"/>
      <c r="G95" s="284" t="s">
        <v>375</v>
      </c>
      <c r="H95" s="41" t="s">
        <v>35</v>
      </c>
      <c r="I95" s="41" t="s">
        <v>42</v>
      </c>
      <c r="J95" s="41" t="s">
        <v>361</v>
      </c>
      <c r="K95" s="41" t="s">
        <v>61</v>
      </c>
      <c r="L95" s="40">
        <v>0</v>
      </c>
      <c r="M95" s="40">
        <v>584.28549999999996</v>
      </c>
      <c r="N95" s="40">
        <v>584.25959999999998</v>
      </c>
      <c r="O95" s="55" t="e">
        <f t="shared" si="22"/>
        <v>#DIV/0!</v>
      </c>
      <c r="P95" s="55">
        <f t="shared" si="28"/>
        <v>99.995567235538104</v>
      </c>
    </row>
    <row r="96" spans="1:16" s="61" customFormat="1">
      <c r="A96" s="279"/>
      <c r="B96" s="279"/>
      <c r="C96" s="279"/>
      <c r="D96" s="279"/>
      <c r="E96" s="283"/>
      <c r="F96" s="276"/>
      <c r="G96" s="284" t="s">
        <v>375</v>
      </c>
      <c r="H96" s="41" t="s">
        <v>35</v>
      </c>
      <c r="I96" s="41" t="s">
        <v>38</v>
      </c>
      <c r="J96" s="41" t="s">
        <v>438</v>
      </c>
      <c r="K96" s="41" t="s">
        <v>420</v>
      </c>
      <c r="L96" s="40">
        <v>0</v>
      </c>
      <c r="M96" s="40">
        <v>300</v>
      </c>
      <c r="N96" s="40">
        <v>300</v>
      </c>
      <c r="O96" s="55" t="e">
        <f t="shared" si="22"/>
        <v>#DIV/0!</v>
      </c>
      <c r="P96" s="55">
        <f t="shared" si="28"/>
        <v>100</v>
      </c>
    </row>
    <row r="97" spans="1:16" s="61" customFormat="1">
      <c r="A97" s="132" t="s">
        <v>32</v>
      </c>
      <c r="B97" s="132" t="s">
        <v>49</v>
      </c>
      <c r="C97" s="132" t="s">
        <v>41</v>
      </c>
      <c r="D97" s="132" t="s">
        <v>37</v>
      </c>
      <c r="E97" s="337" t="s">
        <v>290</v>
      </c>
      <c r="F97" s="341" t="s">
        <v>106</v>
      </c>
      <c r="G97" s="284" t="s">
        <v>375</v>
      </c>
      <c r="H97" s="41" t="s">
        <v>35</v>
      </c>
      <c r="I97" s="41" t="s">
        <v>32</v>
      </c>
      <c r="J97" s="41" t="s">
        <v>100</v>
      </c>
      <c r="K97" s="41" t="s">
        <v>66</v>
      </c>
      <c r="L97" s="40">
        <v>2000</v>
      </c>
      <c r="M97" s="40">
        <v>437.584</v>
      </c>
      <c r="N97" s="40">
        <v>425</v>
      </c>
      <c r="O97" s="55">
        <f t="shared" si="22"/>
        <v>21.25</v>
      </c>
      <c r="P97" s="55">
        <f t="shared" si="28"/>
        <v>97.124209294672568</v>
      </c>
    </row>
    <row r="98" spans="1:16" s="61" customFormat="1" ht="30">
      <c r="A98" s="181"/>
      <c r="B98" s="181"/>
      <c r="C98" s="181"/>
      <c r="D98" s="181"/>
      <c r="E98" s="338"/>
      <c r="F98" s="345"/>
      <c r="G98" s="284" t="s">
        <v>375</v>
      </c>
      <c r="H98" s="41" t="s">
        <v>35</v>
      </c>
      <c r="I98" s="41" t="s">
        <v>38</v>
      </c>
      <c r="J98" s="41" t="s">
        <v>100</v>
      </c>
      <c r="K98" s="41" t="s">
        <v>433</v>
      </c>
      <c r="L98" s="40">
        <v>11500</v>
      </c>
      <c r="M98" s="40">
        <v>9988.9</v>
      </c>
      <c r="N98" s="40">
        <v>9872</v>
      </c>
      <c r="O98" s="55">
        <f t="shared" si="22"/>
        <v>85.84347826086956</v>
      </c>
      <c r="P98" s="55">
        <f t="shared" si="28"/>
        <v>98.829700968074562</v>
      </c>
    </row>
    <row r="99" spans="1:16" s="61" customFormat="1" ht="30" customHeight="1">
      <c r="A99" s="181"/>
      <c r="B99" s="181"/>
      <c r="C99" s="181"/>
      <c r="D99" s="181"/>
      <c r="E99" s="338"/>
      <c r="F99" s="345"/>
      <c r="G99" s="284" t="s">
        <v>375</v>
      </c>
      <c r="H99" s="41" t="s">
        <v>35</v>
      </c>
      <c r="I99" s="41" t="s">
        <v>42</v>
      </c>
      <c r="J99" s="41" t="s">
        <v>100</v>
      </c>
      <c r="K99" s="41" t="s">
        <v>43</v>
      </c>
      <c r="L99" s="40">
        <v>7200</v>
      </c>
      <c r="M99" s="40">
        <v>1708</v>
      </c>
      <c r="N99" s="40">
        <v>1698.1</v>
      </c>
      <c r="O99" s="286">
        <f t="shared" si="22"/>
        <v>23.584722222222222</v>
      </c>
      <c r="P99" s="55">
        <f t="shared" si="28"/>
        <v>99.420374707259953</v>
      </c>
    </row>
    <row r="100" spans="1:16" s="61" customFormat="1">
      <c r="A100" s="181"/>
      <c r="B100" s="181"/>
      <c r="C100" s="181"/>
      <c r="D100" s="181"/>
      <c r="E100" s="338"/>
      <c r="F100" s="345"/>
      <c r="G100" s="284" t="s">
        <v>375</v>
      </c>
      <c r="H100" s="41" t="s">
        <v>35</v>
      </c>
      <c r="I100" s="41" t="s">
        <v>38</v>
      </c>
      <c r="J100" s="41" t="s">
        <v>293</v>
      </c>
      <c r="K100" s="41" t="s">
        <v>66</v>
      </c>
      <c r="L100" s="40">
        <v>8000</v>
      </c>
      <c r="M100" s="40">
        <v>1020</v>
      </c>
      <c r="N100" s="40">
        <v>963</v>
      </c>
      <c r="O100" s="55">
        <f t="shared" si="22"/>
        <v>12.0375</v>
      </c>
      <c r="P100" s="55">
        <f t="shared" si="28"/>
        <v>94.411764705882348</v>
      </c>
    </row>
    <row r="101" spans="1:16" s="61" customFormat="1">
      <c r="A101" s="181"/>
      <c r="B101" s="181"/>
      <c r="C101" s="181"/>
      <c r="D101" s="181"/>
      <c r="E101" s="338"/>
      <c r="F101" s="345"/>
      <c r="G101" s="284" t="s">
        <v>375</v>
      </c>
      <c r="H101" s="41" t="s">
        <v>35</v>
      </c>
      <c r="I101" s="41" t="s">
        <v>38</v>
      </c>
      <c r="J101" s="41" t="s">
        <v>101</v>
      </c>
      <c r="K101" s="41" t="s">
        <v>118</v>
      </c>
      <c r="L101" s="40">
        <v>0</v>
      </c>
      <c r="M101" s="40">
        <v>30000</v>
      </c>
      <c r="N101" s="40">
        <v>30000</v>
      </c>
      <c r="O101" s="55" t="e">
        <f t="shared" ref="O101" si="39">N101/L101*100</f>
        <v>#DIV/0!</v>
      </c>
      <c r="P101" s="55">
        <f t="shared" ref="P101" si="40">N101/M101*100</f>
        <v>100</v>
      </c>
    </row>
    <row r="102" spans="1:16" s="61" customFormat="1">
      <c r="A102" s="181"/>
      <c r="B102" s="181"/>
      <c r="C102" s="181"/>
      <c r="D102" s="181"/>
      <c r="E102" s="338"/>
      <c r="F102" s="185"/>
      <c r="G102" s="284" t="s">
        <v>375</v>
      </c>
      <c r="H102" s="41" t="s">
        <v>35</v>
      </c>
      <c r="I102" s="41" t="s">
        <v>32</v>
      </c>
      <c r="J102" s="41" t="s">
        <v>294</v>
      </c>
      <c r="K102" s="41" t="s">
        <v>66</v>
      </c>
      <c r="L102" s="40">
        <v>0</v>
      </c>
      <c r="M102" s="40">
        <v>327.61752999999999</v>
      </c>
      <c r="N102" s="40">
        <v>327.61752999999999</v>
      </c>
      <c r="O102" s="55" t="e">
        <f t="shared" si="22"/>
        <v>#DIV/0!</v>
      </c>
      <c r="P102" s="55">
        <f t="shared" si="28"/>
        <v>100</v>
      </c>
    </row>
    <row r="103" spans="1:16" s="61" customFormat="1">
      <c r="A103" s="181"/>
      <c r="B103" s="181"/>
      <c r="C103" s="181"/>
      <c r="D103" s="181"/>
      <c r="E103" s="338"/>
      <c r="F103" s="185"/>
      <c r="G103" s="284" t="s">
        <v>375</v>
      </c>
      <c r="H103" s="41" t="s">
        <v>35</v>
      </c>
      <c r="I103" s="41" t="s">
        <v>38</v>
      </c>
      <c r="J103" s="41" t="s">
        <v>294</v>
      </c>
      <c r="K103" s="41" t="s">
        <v>66</v>
      </c>
      <c r="L103" s="40">
        <v>0</v>
      </c>
      <c r="M103" s="40">
        <v>1744.8135500000001</v>
      </c>
      <c r="N103" s="40">
        <v>1744.8135500000001</v>
      </c>
      <c r="O103" s="55" t="e">
        <f t="shared" si="22"/>
        <v>#DIV/0!</v>
      </c>
      <c r="P103" s="55">
        <f t="shared" si="28"/>
        <v>100</v>
      </c>
    </row>
    <row r="104" spans="1:16" s="61" customFormat="1">
      <c r="A104" s="181"/>
      <c r="B104" s="181"/>
      <c r="C104" s="181"/>
      <c r="D104" s="181"/>
      <c r="E104" s="338"/>
      <c r="F104" s="276"/>
      <c r="G104" s="284" t="s">
        <v>375</v>
      </c>
      <c r="H104" s="41" t="s">
        <v>35</v>
      </c>
      <c r="I104" s="41" t="s">
        <v>41</v>
      </c>
      <c r="J104" s="41" t="s">
        <v>294</v>
      </c>
      <c r="K104" s="41" t="s">
        <v>66</v>
      </c>
      <c r="L104" s="40">
        <v>0</v>
      </c>
      <c r="M104" s="40">
        <v>107.74299999999999</v>
      </c>
      <c r="N104" s="40">
        <v>107.74299999999999</v>
      </c>
      <c r="O104" s="55" t="e">
        <f t="shared" ref="O104" si="41">N104/L104*100</f>
        <v>#DIV/0!</v>
      </c>
      <c r="P104" s="55">
        <f t="shared" ref="P104" si="42">N104/M104*100</f>
        <v>100</v>
      </c>
    </row>
    <row r="105" spans="1:16" s="61" customFormat="1" ht="30">
      <c r="A105" s="181"/>
      <c r="B105" s="181"/>
      <c r="C105" s="181"/>
      <c r="D105" s="181"/>
      <c r="E105" s="338"/>
      <c r="F105" s="129"/>
      <c r="G105" s="284" t="s">
        <v>375</v>
      </c>
      <c r="H105" s="41" t="s">
        <v>35</v>
      </c>
      <c r="I105" s="41" t="s">
        <v>42</v>
      </c>
      <c r="J105" s="41" t="s">
        <v>294</v>
      </c>
      <c r="K105" s="41" t="s">
        <v>277</v>
      </c>
      <c r="L105" s="40">
        <v>0</v>
      </c>
      <c r="M105" s="40">
        <v>147.30000000000001</v>
      </c>
      <c r="N105" s="40">
        <v>130.6</v>
      </c>
      <c r="O105" s="55" t="e">
        <f t="shared" si="22"/>
        <v>#DIV/0!</v>
      </c>
      <c r="P105" s="55">
        <f t="shared" si="28"/>
        <v>88.662593346911052</v>
      </c>
    </row>
    <row r="106" spans="1:16" s="61" customFormat="1" ht="60">
      <c r="A106" s="186" t="s">
        <v>32</v>
      </c>
      <c r="B106" s="186" t="s">
        <v>49</v>
      </c>
      <c r="C106" s="186" t="s">
        <v>41</v>
      </c>
      <c r="D106" s="186" t="s">
        <v>48</v>
      </c>
      <c r="E106" s="183" t="s">
        <v>291</v>
      </c>
      <c r="F106" s="184" t="s">
        <v>106</v>
      </c>
      <c r="G106" s="284" t="s">
        <v>375</v>
      </c>
      <c r="H106" s="41" t="s">
        <v>35</v>
      </c>
      <c r="I106" s="41" t="s">
        <v>38</v>
      </c>
      <c r="J106" s="41" t="s">
        <v>292</v>
      </c>
      <c r="K106" s="41" t="s">
        <v>66</v>
      </c>
      <c r="L106" s="40">
        <v>2769.1</v>
      </c>
      <c r="M106" s="40">
        <v>2797.0709999999999</v>
      </c>
      <c r="N106" s="40">
        <v>2797.0709999999999</v>
      </c>
      <c r="O106" s="55">
        <f t="shared" si="22"/>
        <v>101.0101115886028</v>
      </c>
      <c r="P106" s="55">
        <f t="shared" si="28"/>
        <v>100</v>
      </c>
    </row>
    <row r="107" spans="1:16" s="61" customFormat="1" ht="28.5" customHeight="1">
      <c r="A107" s="332" t="s">
        <v>32</v>
      </c>
      <c r="B107" s="332" t="s">
        <v>49</v>
      </c>
      <c r="C107" s="332" t="s">
        <v>41</v>
      </c>
      <c r="D107" s="332" t="s">
        <v>49</v>
      </c>
      <c r="E107" s="368" t="s">
        <v>435</v>
      </c>
      <c r="F107" s="341" t="s">
        <v>106</v>
      </c>
      <c r="G107" s="284" t="s">
        <v>375</v>
      </c>
      <c r="H107" s="41" t="s">
        <v>35</v>
      </c>
      <c r="I107" s="41" t="s">
        <v>38</v>
      </c>
      <c r="J107" s="41" t="s">
        <v>101</v>
      </c>
      <c r="K107" s="41" t="s">
        <v>118</v>
      </c>
      <c r="L107" s="40"/>
      <c r="M107" s="40"/>
      <c r="N107" s="40"/>
      <c r="O107" s="287" t="e">
        <f t="shared" si="22"/>
        <v>#DIV/0!</v>
      </c>
      <c r="P107" s="55" t="e">
        <f t="shared" si="28"/>
        <v>#DIV/0!</v>
      </c>
    </row>
    <row r="108" spans="1:16" s="61" customFormat="1" ht="15" customHeight="1">
      <c r="A108" s="333"/>
      <c r="B108" s="333"/>
      <c r="C108" s="333"/>
      <c r="D108" s="333"/>
      <c r="E108" s="369"/>
      <c r="F108" s="345"/>
      <c r="G108" s="284" t="s">
        <v>375</v>
      </c>
      <c r="H108" s="41" t="s">
        <v>35</v>
      </c>
      <c r="I108" s="41" t="s">
        <v>38</v>
      </c>
      <c r="J108" s="41" t="s">
        <v>378</v>
      </c>
      <c r="K108" s="41" t="s">
        <v>118</v>
      </c>
      <c r="L108" s="40">
        <v>0</v>
      </c>
      <c r="M108" s="40">
        <v>30790.947700000001</v>
      </c>
      <c r="N108" s="40">
        <v>30551.018619999999</v>
      </c>
      <c r="O108" s="55" t="e">
        <f t="shared" ref="O108" si="43">N108/L108*100</f>
        <v>#DIV/0!</v>
      </c>
      <c r="P108" s="55">
        <f t="shared" ref="P108" si="44">N108/M108*100</f>
        <v>99.220780463343772</v>
      </c>
    </row>
    <row r="109" spans="1:16" s="61" customFormat="1" ht="15" customHeight="1">
      <c r="A109" s="333"/>
      <c r="B109" s="333"/>
      <c r="C109" s="333"/>
      <c r="D109" s="333"/>
      <c r="E109" s="369"/>
      <c r="F109" s="345"/>
      <c r="G109" s="284" t="s">
        <v>375</v>
      </c>
      <c r="H109" s="41" t="s">
        <v>35</v>
      </c>
      <c r="I109" s="41" t="s">
        <v>38</v>
      </c>
      <c r="J109" s="41" t="s">
        <v>379</v>
      </c>
      <c r="K109" s="41" t="s">
        <v>118</v>
      </c>
      <c r="L109" s="40">
        <v>0</v>
      </c>
      <c r="M109" s="40">
        <v>48979.105130000004</v>
      </c>
      <c r="N109" s="40">
        <v>48979.105130000004</v>
      </c>
      <c r="O109" s="55" t="e">
        <f t="shared" ref="O109:O126" si="45">N109/L109*100</f>
        <v>#DIV/0!</v>
      </c>
      <c r="P109" s="55">
        <f t="shared" si="28"/>
        <v>100</v>
      </c>
    </row>
    <row r="110" spans="1:16" s="61" customFormat="1" ht="45">
      <c r="A110" s="371"/>
      <c r="B110" s="371"/>
      <c r="C110" s="371"/>
      <c r="D110" s="371"/>
      <c r="E110" s="368"/>
      <c r="F110" s="341" t="s">
        <v>287</v>
      </c>
      <c r="G110" s="284" t="s">
        <v>425</v>
      </c>
      <c r="H110" s="41" t="s">
        <v>35</v>
      </c>
      <c r="I110" s="41" t="s">
        <v>38</v>
      </c>
      <c r="J110" s="41" t="s">
        <v>279</v>
      </c>
      <c r="K110" s="41" t="s">
        <v>432</v>
      </c>
      <c r="L110" s="40">
        <v>10000</v>
      </c>
      <c r="M110" s="40">
        <v>1948</v>
      </c>
      <c r="N110" s="40">
        <v>605.20000000000005</v>
      </c>
      <c r="O110" s="55">
        <f t="shared" si="45"/>
        <v>6.0520000000000005</v>
      </c>
      <c r="P110" s="55">
        <f t="shared" ref="P110:P112" si="46">N110/M110*100</f>
        <v>31.067761806981519</v>
      </c>
    </row>
    <row r="111" spans="1:16" s="61" customFormat="1" ht="30">
      <c r="A111" s="371"/>
      <c r="B111" s="371"/>
      <c r="C111" s="371"/>
      <c r="D111" s="371"/>
      <c r="E111" s="369"/>
      <c r="F111" s="345"/>
      <c r="G111" s="284" t="s">
        <v>425</v>
      </c>
      <c r="H111" s="41" t="s">
        <v>35</v>
      </c>
      <c r="I111" s="41" t="s">
        <v>32</v>
      </c>
      <c r="J111" s="41" t="s">
        <v>279</v>
      </c>
      <c r="K111" s="41" t="s">
        <v>431</v>
      </c>
      <c r="L111" s="40">
        <v>28400</v>
      </c>
      <c r="M111" s="40">
        <v>8684.7000000000007</v>
      </c>
      <c r="N111" s="40">
        <v>8143.8</v>
      </c>
      <c r="O111" s="55">
        <f t="shared" ref="O111" si="47">N111/L111*100</f>
        <v>28.675352112676055</v>
      </c>
      <c r="P111" s="55">
        <f t="shared" ref="P111" si="48">N111/M111*100</f>
        <v>93.771805589139518</v>
      </c>
    </row>
    <row r="112" spans="1:16" s="61" customFormat="1">
      <c r="A112" s="371"/>
      <c r="B112" s="371"/>
      <c r="C112" s="371"/>
      <c r="D112" s="371"/>
      <c r="E112" s="369"/>
      <c r="F112" s="345"/>
      <c r="G112" s="284" t="s">
        <v>425</v>
      </c>
      <c r="H112" s="41" t="s">
        <v>35</v>
      </c>
      <c r="I112" s="41" t="s">
        <v>38</v>
      </c>
      <c r="J112" s="41" t="s">
        <v>378</v>
      </c>
      <c r="K112" s="41" t="s">
        <v>371</v>
      </c>
      <c r="L112" s="40">
        <v>0</v>
      </c>
      <c r="M112" s="40">
        <v>253157.3523</v>
      </c>
      <c r="N112" s="40">
        <v>33365.489240000003</v>
      </c>
      <c r="O112" s="55" t="e">
        <f t="shared" ref="O112" si="49">N112/L112*100</f>
        <v>#DIV/0!</v>
      </c>
      <c r="P112" s="55">
        <f t="shared" si="46"/>
        <v>13.179743324405122</v>
      </c>
    </row>
    <row r="113" spans="1:16" s="61" customFormat="1">
      <c r="A113" s="371"/>
      <c r="B113" s="371"/>
      <c r="C113" s="371"/>
      <c r="D113" s="371"/>
      <c r="E113" s="370"/>
      <c r="F113" s="342"/>
      <c r="G113" s="284" t="s">
        <v>425</v>
      </c>
      <c r="H113" s="41" t="s">
        <v>35</v>
      </c>
      <c r="I113" s="41" t="s">
        <v>38</v>
      </c>
      <c r="J113" s="41" t="s">
        <v>379</v>
      </c>
      <c r="K113" s="41" t="s">
        <v>371</v>
      </c>
      <c r="L113" s="40">
        <v>269300.09999999998</v>
      </c>
      <c r="M113" s="40">
        <v>356715.69235999999</v>
      </c>
      <c r="N113" s="40">
        <v>356715.69235999999</v>
      </c>
      <c r="O113" s="55">
        <f t="shared" ref="O113" si="50">N113/L113*100</f>
        <v>132.46028960256606</v>
      </c>
      <c r="P113" s="55">
        <f t="shared" ref="P113:P128" si="51">N113/M113*100</f>
        <v>100</v>
      </c>
    </row>
    <row r="114" spans="1:16" s="61" customFormat="1" ht="30">
      <c r="A114" s="332" t="s">
        <v>32</v>
      </c>
      <c r="B114" s="332" t="s">
        <v>49</v>
      </c>
      <c r="C114" s="332" t="s">
        <v>41</v>
      </c>
      <c r="D114" s="332" t="s">
        <v>50</v>
      </c>
      <c r="E114" s="337" t="s">
        <v>102</v>
      </c>
      <c r="F114" s="341" t="s">
        <v>106</v>
      </c>
      <c r="G114" s="284" t="s">
        <v>375</v>
      </c>
      <c r="H114" s="41" t="s">
        <v>35</v>
      </c>
      <c r="I114" s="41" t="s">
        <v>32</v>
      </c>
      <c r="J114" s="41" t="s">
        <v>103</v>
      </c>
      <c r="K114" s="41" t="s">
        <v>43</v>
      </c>
      <c r="L114" s="40">
        <v>0</v>
      </c>
      <c r="M114" s="40">
        <v>13368.647999999999</v>
      </c>
      <c r="N114" s="40">
        <v>12884.5396</v>
      </c>
      <c r="O114" s="55" t="e">
        <f t="shared" si="45"/>
        <v>#DIV/0!</v>
      </c>
      <c r="P114" s="55">
        <f t="shared" si="51"/>
        <v>96.378778168143867</v>
      </c>
    </row>
    <row r="115" spans="1:16" s="61" customFormat="1">
      <c r="A115" s="334"/>
      <c r="B115" s="334"/>
      <c r="C115" s="334"/>
      <c r="D115" s="334"/>
      <c r="E115" s="339"/>
      <c r="F115" s="342"/>
      <c r="G115" s="284" t="s">
        <v>375</v>
      </c>
      <c r="H115" s="41" t="s">
        <v>35</v>
      </c>
      <c r="I115" s="41" t="s">
        <v>41</v>
      </c>
      <c r="J115" s="41" t="s">
        <v>438</v>
      </c>
      <c r="K115" s="41" t="s">
        <v>66</v>
      </c>
      <c r="L115" s="40">
        <v>0</v>
      </c>
      <c r="M115" s="40">
        <v>84</v>
      </c>
      <c r="N115" s="40">
        <v>84</v>
      </c>
      <c r="O115" s="55" t="e">
        <f t="shared" si="45"/>
        <v>#DIV/0!</v>
      </c>
      <c r="P115" s="55">
        <f t="shared" si="51"/>
        <v>100</v>
      </c>
    </row>
    <row r="116" spans="1:16" s="61" customFormat="1" ht="15" customHeight="1">
      <c r="A116" s="332" t="s">
        <v>32</v>
      </c>
      <c r="B116" s="332" t="s">
        <v>49</v>
      </c>
      <c r="C116" s="332" t="s">
        <v>41</v>
      </c>
      <c r="D116" s="332" t="s">
        <v>74</v>
      </c>
      <c r="E116" s="337" t="s">
        <v>434</v>
      </c>
      <c r="F116" s="341" t="s">
        <v>106</v>
      </c>
      <c r="G116" s="284" t="s">
        <v>375</v>
      </c>
      <c r="H116" s="41" t="s">
        <v>35</v>
      </c>
      <c r="I116" s="41" t="s">
        <v>32</v>
      </c>
      <c r="J116" s="41" t="s">
        <v>436</v>
      </c>
      <c r="K116" s="41" t="s">
        <v>66</v>
      </c>
      <c r="L116" s="40">
        <v>300</v>
      </c>
      <c r="M116" s="40">
        <v>300</v>
      </c>
      <c r="N116" s="40">
        <v>300</v>
      </c>
      <c r="O116" s="55">
        <f t="shared" si="45"/>
        <v>100</v>
      </c>
      <c r="P116" s="55">
        <f t="shared" si="51"/>
        <v>100</v>
      </c>
    </row>
    <row r="117" spans="1:16" s="61" customFormat="1" ht="30">
      <c r="A117" s="333"/>
      <c r="B117" s="333"/>
      <c r="C117" s="333"/>
      <c r="D117" s="333"/>
      <c r="E117" s="338"/>
      <c r="F117" s="345"/>
      <c r="G117" s="284" t="s">
        <v>375</v>
      </c>
      <c r="H117" s="41" t="s">
        <v>35</v>
      </c>
      <c r="I117" s="41" t="s">
        <v>38</v>
      </c>
      <c r="J117" s="41" t="s">
        <v>436</v>
      </c>
      <c r="K117" s="41" t="s">
        <v>43</v>
      </c>
      <c r="L117" s="40">
        <v>900</v>
      </c>
      <c r="M117" s="40">
        <v>300</v>
      </c>
      <c r="N117" s="40">
        <v>254.2</v>
      </c>
      <c r="O117" s="55">
        <f t="shared" si="45"/>
        <v>28.244444444444444</v>
      </c>
      <c r="P117" s="55">
        <f t="shared" si="51"/>
        <v>84.73333333333332</v>
      </c>
    </row>
    <row r="118" spans="1:16" s="61" customFormat="1">
      <c r="A118" s="333"/>
      <c r="B118" s="333"/>
      <c r="C118" s="333"/>
      <c r="D118" s="333"/>
      <c r="E118" s="338"/>
      <c r="F118" s="345"/>
      <c r="G118" s="284" t="s">
        <v>375</v>
      </c>
      <c r="H118" s="41" t="s">
        <v>35</v>
      </c>
      <c r="I118" s="41" t="s">
        <v>32</v>
      </c>
      <c r="J118" s="41" t="s">
        <v>437</v>
      </c>
      <c r="K118" s="41" t="s">
        <v>66</v>
      </c>
      <c r="L118" s="40">
        <v>850</v>
      </c>
      <c r="M118" s="40">
        <v>982</v>
      </c>
      <c r="N118" s="40">
        <v>979.88805000000002</v>
      </c>
      <c r="O118" s="55">
        <f t="shared" ref="O118:O119" si="52">N118/L118*100</f>
        <v>115.28094705882353</v>
      </c>
      <c r="P118" s="55">
        <f t="shared" ref="P118:P119" si="53">N118/M118*100</f>
        <v>99.784933808553973</v>
      </c>
    </row>
    <row r="119" spans="1:16" s="61" customFormat="1" ht="30">
      <c r="A119" s="334"/>
      <c r="B119" s="334"/>
      <c r="C119" s="334"/>
      <c r="D119" s="334"/>
      <c r="E119" s="339"/>
      <c r="F119" s="342"/>
      <c r="G119" s="284" t="s">
        <v>375</v>
      </c>
      <c r="H119" s="41" t="s">
        <v>35</v>
      </c>
      <c r="I119" s="41" t="s">
        <v>38</v>
      </c>
      <c r="J119" s="41" t="s">
        <v>437</v>
      </c>
      <c r="K119" s="41" t="s">
        <v>43</v>
      </c>
      <c r="L119" s="40">
        <v>967</v>
      </c>
      <c r="M119" s="40">
        <v>967</v>
      </c>
      <c r="N119" s="40">
        <v>858.4</v>
      </c>
      <c r="O119" s="55">
        <f t="shared" si="52"/>
        <v>88.769389865563596</v>
      </c>
      <c r="P119" s="55">
        <f t="shared" si="53"/>
        <v>88.769389865563596</v>
      </c>
    </row>
    <row r="120" spans="1:16" s="61" customFormat="1" ht="45" customHeight="1">
      <c r="A120" s="332" t="s">
        <v>32</v>
      </c>
      <c r="B120" s="332" t="s">
        <v>49</v>
      </c>
      <c r="C120" s="332" t="s">
        <v>41</v>
      </c>
      <c r="D120" s="332" t="s">
        <v>117</v>
      </c>
      <c r="E120" s="337" t="s">
        <v>380</v>
      </c>
      <c r="F120" s="341" t="s">
        <v>287</v>
      </c>
      <c r="G120" s="284" t="s">
        <v>425</v>
      </c>
      <c r="H120" s="41" t="s">
        <v>35</v>
      </c>
      <c r="I120" s="41" t="s">
        <v>32</v>
      </c>
      <c r="J120" s="182" t="s">
        <v>362</v>
      </c>
      <c r="K120" s="41" t="s">
        <v>371</v>
      </c>
      <c r="L120" s="40">
        <v>0</v>
      </c>
      <c r="M120" s="40">
        <v>188371.84989000001</v>
      </c>
      <c r="N120" s="40">
        <v>169337.88750000001</v>
      </c>
      <c r="O120" s="55" t="e">
        <f t="shared" ref="O120" si="54">N120/L120*100</f>
        <v>#DIV/0!</v>
      </c>
      <c r="P120" s="55">
        <f t="shared" si="51"/>
        <v>89.89553778809578</v>
      </c>
    </row>
    <row r="121" spans="1:16" s="61" customFormat="1">
      <c r="A121" s="334"/>
      <c r="B121" s="334"/>
      <c r="C121" s="334"/>
      <c r="D121" s="334"/>
      <c r="E121" s="339"/>
      <c r="F121" s="342"/>
      <c r="G121" s="284" t="s">
        <v>425</v>
      </c>
      <c r="H121" s="179" t="s">
        <v>35</v>
      </c>
      <c r="I121" s="179" t="s">
        <v>32</v>
      </c>
      <c r="J121" s="190" t="s">
        <v>439</v>
      </c>
      <c r="K121" s="179" t="s">
        <v>371</v>
      </c>
      <c r="L121" s="40">
        <v>0</v>
      </c>
      <c r="M121" s="40">
        <v>43337.059350000003</v>
      </c>
      <c r="N121" s="40">
        <v>32474.690999999999</v>
      </c>
      <c r="O121" s="55" t="e">
        <f t="shared" ref="O121" si="55">N121/L121*100</f>
        <v>#DIV/0!</v>
      </c>
      <c r="P121" s="55">
        <f t="shared" ref="P121" si="56">N121/M121*100</f>
        <v>74.93515131639866</v>
      </c>
    </row>
    <row r="122" spans="1:16" s="61" customFormat="1">
      <c r="A122" s="131" t="s">
        <v>32</v>
      </c>
      <c r="B122" s="131" t="s">
        <v>50</v>
      </c>
      <c r="C122" s="131"/>
      <c r="D122" s="222"/>
      <c r="E122" s="134" t="s">
        <v>304</v>
      </c>
      <c r="F122" s="214"/>
      <c r="G122" s="211" t="s">
        <v>375</v>
      </c>
      <c r="H122" s="54"/>
      <c r="I122" s="54"/>
      <c r="J122" s="54"/>
      <c r="K122" s="54"/>
      <c r="L122" s="55">
        <f>L123</f>
        <v>64369.9</v>
      </c>
      <c r="M122" s="55">
        <f t="shared" ref="M122:N122" si="57">M123</f>
        <v>71086.061379999999</v>
      </c>
      <c r="N122" s="55">
        <f t="shared" si="57"/>
        <v>61396.380380000002</v>
      </c>
      <c r="O122" s="55">
        <f t="shared" si="45"/>
        <v>95.38057442997426</v>
      </c>
      <c r="P122" s="55">
        <f t="shared" si="51"/>
        <v>86.369084442303645</v>
      </c>
    </row>
    <row r="123" spans="1:16">
      <c r="A123" s="135" t="s">
        <v>32</v>
      </c>
      <c r="B123" s="211" t="s">
        <v>50</v>
      </c>
      <c r="C123" s="211" t="s">
        <v>32</v>
      </c>
      <c r="D123" s="135"/>
      <c r="E123" s="136" t="s">
        <v>104</v>
      </c>
      <c r="F123" s="50" t="s">
        <v>106</v>
      </c>
      <c r="G123" s="135" t="s">
        <v>375</v>
      </c>
      <c r="H123" s="135"/>
      <c r="I123" s="135"/>
      <c r="J123" s="135"/>
      <c r="K123" s="41"/>
      <c r="L123" s="40">
        <f>SUM(L124:L129)</f>
        <v>64369.9</v>
      </c>
      <c r="M123" s="40">
        <f t="shared" ref="M123:N123" si="58">SUM(M124:M129)</f>
        <v>71086.061379999999</v>
      </c>
      <c r="N123" s="40">
        <f t="shared" si="58"/>
        <v>61396.380380000002</v>
      </c>
      <c r="O123" s="55">
        <f t="shared" si="45"/>
        <v>95.38057442997426</v>
      </c>
      <c r="P123" s="55">
        <f t="shared" si="51"/>
        <v>86.369084442303645</v>
      </c>
    </row>
    <row r="124" spans="1:16" ht="30">
      <c r="A124" s="211" t="s">
        <v>32</v>
      </c>
      <c r="B124" s="211" t="s">
        <v>50</v>
      </c>
      <c r="C124" s="211" t="s">
        <v>32</v>
      </c>
      <c r="D124" s="211" t="s">
        <v>34</v>
      </c>
      <c r="E124" s="212" t="s">
        <v>105</v>
      </c>
      <c r="F124" s="213" t="s">
        <v>106</v>
      </c>
      <c r="G124" s="211" t="s">
        <v>375</v>
      </c>
      <c r="H124" s="211" t="s">
        <v>35</v>
      </c>
      <c r="I124" s="211" t="s">
        <v>38</v>
      </c>
      <c r="J124" s="211" t="s">
        <v>365</v>
      </c>
      <c r="K124" s="41" t="s">
        <v>43</v>
      </c>
      <c r="L124" s="40">
        <v>1814.9</v>
      </c>
      <c r="M124" s="40">
        <v>4389.9667099999997</v>
      </c>
      <c r="N124" s="40">
        <v>4388.6937099999996</v>
      </c>
      <c r="O124" s="55">
        <f t="shared" si="45"/>
        <v>241.81462945616835</v>
      </c>
      <c r="P124" s="55">
        <f t="shared" si="51"/>
        <v>99.971002058008779</v>
      </c>
    </row>
    <row r="125" spans="1:16" ht="28.5" customHeight="1">
      <c r="A125" s="332" t="s">
        <v>32</v>
      </c>
      <c r="B125" s="332" t="s">
        <v>50</v>
      </c>
      <c r="C125" s="332" t="s">
        <v>32</v>
      </c>
      <c r="D125" s="332" t="s">
        <v>37</v>
      </c>
      <c r="E125" s="337" t="s">
        <v>109</v>
      </c>
      <c r="F125" s="341" t="s">
        <v>106</v>
      </c>
      <c r="G125" s="135" t="s">
        <v>375</v>
      </c>
      <c r="H125" s="135" t="s">
        <v>39</v>
      </c>
      <c r="I125" s="135" t="s">
        <v>40</v>
      </c>
      <c r="J125" s="135" t="s">
        <v>366</v>
      </c>
      <c r="K125" s="41" t="s">
        <v>43</v>
      </c>
      <c r="L125" s="40">
        <v>9824.1</v>
      </c>
      <c r="M125" s="40">
        <v>11627.8</v>
      </c>
      <c r="N125" s="40">
        <v>9855.42</v>
      </c>
      <c r="O125" s="55">
        <f t="shared" si="45"/>
        <v>100.31880782972486</v>
      </c>
      <c r="P125" s="55">
        <f t="shared" si="51"/>
        <v>84.757391768004283</v>
      </c>
    </row>
    <row r="126" spans="1:16" ht="28.5" customHeight="1">
      <c r="A126" s="340"/>
      <c r="B126" s="340"/>
      <c r="C126" s="340"/>
      <c r="D126" s="340"/>
      <c r="E126" s="339"/>
      <c r="F126" s="342"/>
      <c r="G126" s="211" t="s">
        <v>375</v>
      </c>
      <c r="H126" s="211" t="s">
        <v>35</v>
      </c>
      <c r="I126" s="211" t="s">
        <v>38</v>
      </c>
      <c r="J126" s="211" t="s">
        <v>370</v>
      </c>
      <c r="K126" s="41" t="s">
        <v>43</v>
      </c>
      <c r="L126" s="40">
        <v>954.1</v>
      </c>
      <c r="M126" s="40">
        <v>647.28867000000002</v>
      </c>
      <c r="N126" s="40">
        <v>647.28867000000002</v>
      </c>
      <c r="O126" s="55">
        <f t="shared" si="45"/>
        <v>67.842853998532647</v>
      </c>
      <c r="P126" s="55">
        <f t="shared" si="51"/>
        <v>100</v>
      </c>
    </row>
    <row r="127" spans="1:16" ht="60" customHeight="1">
      <c r="A127" s="332" t="s">
        <v>32</v>
      </c>
      <c r="B127" s="332" t="s">
        <v>50</v>
      </c>
      <c r="C127" s="332" t="s">
        <v>32</v>
      </c>
      <c r="D127" s="332" t="s">
        <v>49</v>
      </c>
      <c r="E127" s="337" t="s">
        <v>363</v>
      </c>
      <c r="F127" s="341" t="s">
        <v>106</v>
      </c>
      <c r="G127" s="211" t="s">
        <v>375</v>
      </c>
      <c r="H127" s="211" t="s">
        <v>35</v>
      </c>
      <c r="I127" s="211" t="s">
        <v>38</v>
      </c>
      <c r="J127" s="211" t="s">
        <v>367</v>
      </c>
      <c r="K127" s="41" t="s">
        <v>43</v>
      </c>
      <c r="L127" s="40">
        <v>0</v>
      </c>
      <c r="M127" s="40">
        <v>7450.4</v>
      </c>
      <c r="N127" s="40">
        <v>4041.1</v>
      </c>
      <c r="O127" s="287" t="e">
        <f t="shared" ref="O127:O129" si="59">N127/L127*100</f>
        <v>#DIV/0!</v>
      </c>
      <c r="P127" s="55">
        <f t="shared" si="51"/>
        <v>54.24004080317836</v>
      </c>
    </row>
    <row r="128" spans="1:16" ht="30">
      <c r="A128" s="333"/>
      <c r="B128" s="333"/>
      <c r="C128" s="333"/>
      <c r="D128" s="333"/>
      <c r="E128" s="338"/>
      <c r="F128" s="345"/>
      <c r="G128" s="211" t="s">
        <v>375</v>
      </c>
      <c r="H128" s="211" t="s">
        <v>35</v>
      </c>
      <c r="I128" s="211" t="s">
        <v>38</v>
      </c>
      <c r="J128" s="211" t="s">
        <v>369</v>
      </c>
      <c r="K128" s="41" t="s">
        <v>43</v>
      </c>
      <c r="L128" s="40">
        <v>0</v>
      </c>
      <c r="M128" s="40">
        <v>37.44</v>
      </c>
      <c r="N128" s="40">
        <v>20.308</v>
      </c>
      <c r="O128" s="188" t="e">
        <f t="shared" si="59"/>
        <v>#DIV/0!</v>
      </c>
      <c r="P128" s="55">
        <f t="shared" si="51"/>
        <v>54.241452991453002</v>
      </c>
    </row>
    <row r="129" spans="1:16" ht="30">
      <c r="A129" s="334"/>
      <c r="B129" s="334"/>
      <c r="C129" s="334"/>
      <c r="D129" s="334"/>
      <c r="E129" s="339"/>
      <c r="F129" s="342"/>
      <c r="G129" s="211" t="s">
        <v>375</v>
      </c>
      <c r="H129" s="211" t="s">
        <v>35</v>
      </c>
      <c r="I129" s="211" t="s">
        <v>38</v>
      </c>
      <c r="J129" s="211" t="s">
        <v>368</v>
      </c>
      <c r="K129" s="41" t="s">
        <v>43</v>
      </c>
      <c r="L129" s="40">
        <v>51776.800000000003</v>
      </c>
      <c r="M129" s="40">
        <v>46933.165999999997</v>
      </c>
      <c r="N129" s="40">
        <v>42443.57</v>
      </c>
      <c r="O129" s="55">
        <f t="shared" si="59"/>
        <v>81.974108094745134</v>
      </c>
      <c r="P129" s="55">
        <f>N129/M129*100</f>
        <v>90.434065325999953</v>
      </c>
    </row>
    <row r="130" spans="1:16">
      <c r="A130" s="343"/>
      <c r="B130" s="343"/>
      <c r="C130" s="343"/>
      <c r="D130" s="343"/>
      <c r="E130" s="343"/>
      <c r="F130" s="343"/>
      <c r="G130" s="343"/>
      <c r="H130" s="343"/>
      <c r="I130" s="343"/>
      <c r="J130" s="343"/>
      <c r="K130" s="343"/>
      <c r="L130" s="343"/>
      <c r="M130" s="343"/>
      <c r="N130" s="343"/>
      <c r="O130" s="344"/>
    </row>
    <row r="132" spans="1:16">
      <c r="A132" s="328" t="s">
        <v>296</v>
      </c>
      <c r="B132" s="328"/>
      <c r="C132" s="328"/>
      <c r="D132" s="328"/>
      <c r="E132" s="328"/>
      <c r="F132" s="328"/>
      <c r="G132" s="328"/>
      <c r="H132" s="328"/>
      <c r="I132" s="328"/>
      <c r="J132" s="328"/>
      <c r="K132" s="328"/>
      <c r="L132" s="328"/>
      <c r="M132" s="328"/>
      <c r="N132" s="328"/>
      <c r="O132" s="328"/>
    </row>
  </sheetData>
  <autoFilter ref="A8:P129"/>
  <mergeCells count="177">
    <mergeCell ref="D120:D121"/>
    <mergeCell ref="C120:C121"/>
    <mergeCell ref="B120:B121"/>
    <mergeCell ref="A120:A121"/>
    <mergeCell ref="E116:E119"/>
    <mergeCell ref="D116:D119"/>
    <mergeCell ref="F29:F30"/>
    <mergeCell ref="E29:E30"/>
    <mergeCell ref="D29:D30"/>
    <mergeCell ref="C29:C30"/>
    <mergeCell ref="B29:B30"/>
    <mergeCell ref="A29:A30"/>
    <mergeCell ref="F51:F52"/>
    <mergeCell ref="A56:A58"/>
    <mergeCell ref="C53:C54"/>
    <mergeCell ref="D53:D54"/>
    <mergeCell ref="E53:E54"/>
    <mergeCell ref="E36:E38"/>
    <mergeCell ref="D36:D38"/>
    <mergeCell ref="C36:C38"/>
    <mergeCell ref="B36:B38"/>
    <mergeCell ref="A36:A38"/>
    <mergeCell ref="D67:D69"/>
    <mergeCell ref="C67:C69"/>
    <mergeCell ref="B67:B69"/>
    <mergeCell ref="A67:A69"/>
    <mergeCell ref="F34:F35"/>
    <mergeCell ref="E34:E35"/>
    <mergeCell ref="D34:D35"/>
    <mergeCell ref="C34:C35"/>
    <mergeCell ref="B34:B35"/>
    <mergeCell ref="A34:A35"/>
    <mergeCell ref="D39:D41"/>
    <mergeCell ref="C39:C41"/>
    <mergeCell ref="B39:B41"/>
    <mergeCell ref="A42:A45"/>
    <mergeCell ref="A53:A54"/>
    <mergeCell ref="B53:B54"/>
    <mergeCell ref="F42:F43"/>
    <mergeCell ref="F60:F62"/>
    <mergeCell ref="E60:E62"/>
    <mergeCell ref="D60:D62"/>
    <mergeCell ref="C60:C62"/>
    <mergeCell ref="B60:B62"/>
    <mergeCell ref="A60:A62"/>
    <mergeCell ref="F44:F45"/>
    <mergeCell ref="A63:A65"/>
    <mergeCell ref="E56:E58"/>
    <mergeCell ref="A114:A115"/>
    <mergeCell ref="F110:F113"/>
    <mergeCell ref="E107:E113"/>
    <mergeCell ref="D107:D113"/>
    <mergeCell ref="C107:C113"/>
    <mergeCell ref="B107:B113"/>
    <mergeCell ref="A107:A113"/>
    <mergeCell ref="F97:F101"/>
    <mergeCell ref="F107:F109"/>
    <mergeCell ref="D87:D89"/>
    <mergeCell ref="E87:E89"/>
    <mergeCell ref="F79:F83"/>
    <mergeCell ref="E79:E83"/>
    <mergeCell ref="D79:D83"/>
    <mergeCell ref="E70:E72"/>
    <mergeCell ref="D70:D72"/>
    <mergeCell ref="C70:C72"/>
    <mergeCell ref="B70:B72"/>
    <mergeCell ref="A70:A72"/>
    <mergeCell ref="F87:F89"/>
    <mergeCell ref="E97:E105"/>
    <mergeCell ref="F67:F69"/>
    <mergeCell ref="E67:E69"/>
    <mergeCell ref="E39:E41"/>
    <mergeCell ref="A39:A41"/>
    <mergeCell ref="A51:A52"/>
    <mergeCell ref="B51:B52"/>
    <mergeCell ref="C51:C52"/>
    <mergeCell ref="D51:D52"/>
    <mergeCell ref="E51:E52"/>
    <mergeCell ref="B42:B45"/>
    <mergeCell ref="C42:C45"/>
    <mergeCell ref="D42:D45"/>
    <mergeCell ref="E42:E45"/>
    <mergeCell ref="F56:F58"/>
    <mergeCell ref="E63:E65"/>
    <mergeCell ref="D63:D65"/>
    <mergeCell ref="C63:C65"/>
    <mergeCell ref="B63:B65"/>
    <mergeCell ref="B56:B58"/>
    <mergeCell ref="C56:C58"/>
    <mergeCell ref="D56:D58"/>
    <mergeCell ref="A9:A10"/>
    <mergeCell ref="E9:E10"/>
    <mergeCell ref="A2:O2"/>
    <mergeCell ref="F23:F24"/>
    <mergeCell ref="E23:E24"/>
    <mergeCell ref="D23:D24"/>
    <mergeCell ref="C23:C24"/>
    <mergeCell ref="B23:B24"/>
    <mergeCell ref="A23:A24"/>
    <mergeCell ref="F16:F17"/>
    <mergeCell ref="E16:E17"/>
    <mergeCell ref="A20:A21"/>
    <mergeCell ref="B20:B21"/>
    <mergeCell ref="C20:C21"/>
    <mergeCell ref="D20:D21"/>
    <mergeCell ref="E20:E21"/>
    <mergeCell ref="F20:F21"/>
    <mergeCell ref="D16:D17"/>
    <mergeCell ref="C16:C17"/>
    <mergeCell ref="B16:B17"/>
    <mergeCell ref="A16:A17"/>
    <mergeCell ref="A1:O1"/>
    <mergeCell ref="A4:O4"/>
    <mergeCell ref="L7:L8"/>
    <mergeCell ref="N7:N8"/>
    <mergeCell ref="O7:O8"/>
    <mergeCell ref="A6:D7"/>
    <mergeCell ref="E6:E8"/>
    <mergeCell ref="F6:F8"/>
    <mergeCell ref="G6:K6"/>
    <mergeCell ref="L6:N6"/>
    <mergeCell ref="G7:G8"/>
    <mergeCell ref="H7:H8"/>
    <mergeCell ref="I7:I8"/>
    <mergeCell ref="J7:J8"/>
    <mergeCell ref="K7:K8"/>
    <mergeCell ref="M7:M8"/>
    <mergeCell ref="O6:P6"/>
    <mergeCell ref="P7:P8"/>
    <mergeCell ref="C127:C129"/>
    <mergeCell ref="B127:B129"/>
    <mergeCell ref="A127:A129"/>
    <mergeCell ref="F70:F72"/>
    <mergeCell ref="F73:F76"/>
    <mergeCell ref="E73:E76"/>
    <mergeCell ref="D73:D76"/>
    <mergeCell ref="C73:C76"/>
    <mergeCell ref="B73:B76"/>
    <mergeCell ref="A87:A89"/>
    <mergeCell ref="B87:B89"/>
    <mergeCell ref="C87:C89"/>
    <mergeCell ref="C79:C83"/>
    <mergeCell ref="B79:B83"/>
    <mergeCell ref="A79:A83"/>
    <mergeCell ref="F127:F129"/>
    <mergeCell ref="E127:E129"/>
    <mergeCell ref="D127:D129"/>
    <mergeCell ref="F116:F119"/>
    <mergeCell ref="C116:C119"/>
    <mergeCell ref="B116:B119"/>
    <mergeCell ref="A116:A119"/>
    <mergeCell ref="F120:F121"/>
    <mergeCell ref="E120:E121"/>
    <mergeCell ref="A132:O132"/>
    <mergeCell ref="D84:D86"/>
    <mergeCell ref="C84:C86"/>
    <mergeCell ref="B84:B86"/>
    <mergeCell ref="A84:A86"/>
    <mergeCell ref="A73:A76"/>
    <mergeCell ref="E77:E78"/>
    <mergeCell ref="D77:D78"/>
    <mergeCell ref="C77:C78"/>
    <mergeCell ref="B77:B78"/>
    <mergeCell ref="A77:A78"/>
    <mergeCell ref="E84:E86"/>
    <mergeCell ref="A125:A126"/>
    <mergeCell ref="B125:B126"/>
    <mergeCell ref="C125:C126"/>
    <mergeCell ref="B114:B115"/>
    <mergeCell ref="C114:C115"/>
    <mergeCell ref="D114:D115"/>
    <mergeCell ref="E114:E115"/>
    <mergeCell ref="F114:F115"/>
    <mergeCell ref="D125:D126"/>
    <mergeCell ref="E125:E126"/>
    <mergeCell ref="F125:F126"/>
    <mergeCell ref="A130:O130"/>
  </mergeCells>
  <pageMargins left="0.51181102362204722" right="0.23622047244094491" top="0.84" bottom="0.23622047244094491" header="0.31496062992125984" footer="0.38"/>
  <pageSetup paperSize="9" scale="77" fitToHeight="10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K20"/>
  <sheetViews>
    <sheetView zoomScale="80" zoomScaleNormal="80" workbookViewId="0">
      <selection activeCell="B8" sqref="A8:XFD12"/>
    </sheetView>
  </sheetViews>
  <sheetFormatPr defaultRowHeight="15"/>
  <cols>
    <col min="1" max="1" width="58.7109375" style="112" customWidth="1"/>
    <col min="2" max="2" width="33" style="112" customWidth="1"/>
    <col min="3" max="11" width="8.7109375" style="112" customWidth="1"/>
    <col min="12" max="256" width="9.140625" style="112"/>
    <col min="257" max="257" width="58.7109375" style="112" customWidth="1"/>
    <col min="258" max="258" width="33" style="112" customWidth="1"/>
    <col min="259" max="267" width="8.7109375" style="112" customWidth="1"/>
    <col min="268" max="512" width="9.140625" style="112"/>
    <col min="513" max="513" width="58.7109375" style="112" customWidth="1"/>
    <col min="514" max="514" width="33" style="112" customWidth="1"/>
    <col min="515" max="523" width="8.7109375" style="112" customWidth="1"/>
    <col min="524" max="768" width="9.140625" style="112"/>
    <col min="769" max="769" width="58.7109375" style="112" customWidth="1"/>
    <col min="770" max="770" width="33" style="112" customWidth="1"/>
    <col min="771" max="779" width="8.7109375" style="112" customWidth="1"/>
    <col min="780" max="1024" width="9.140625" style="112"/>
    <col min="1025" max="1025" width="58.7109375" style="112" customWidth="1"/>
    <col min="1026" max="1026" width="33" style="112" customWidth="1"/>
    <col min="1027" max="1035" width="8.7109375" style="112" customWidth="1"/>
    <col min="1036" max="1280" width="9.140625" style="112"/>
    <col min="1281" max="1281" width="58.7109375" style="112" customWidth="1"/>
    <col min="1282" max="1282" width="33" style="112" customWidth="1"/>
    <col min="1283" max="1291" width="8.7109375" style="112" customWidth="1"/>
    <col min="1292" max="1536" width="9.140625" style="112"/>
    <col min="1537" max="1537" width="58.7109375" style="112" customWidth="1"/>
    <col min="1538" max="1538" width="33" style="112" customWidth="1"/>
    <col min="1539" max="1547" width="8.7109375" style="112" customWidth="1"/>
    <col min="1548" max="1792" width="9.140625" style="112"/>
    <col min="1793" max="1793" width="58.7109375" style="112" customWidth="1"/>
    <col min="1794" max="1794" width="33" style="112" customWidth="1"/>
    <col min="1795" max="1803" width="8.7109375" style="112" customWidth="1"/>
    <col min="1804" max="2048" width="9.140625" style="112"/>
    <col min="2049" max="2049" width="58.7109375" style="112" customWidth="1"/>
    <col min="2050" max="2050" width="33" style="112" customWidth="1"/>
    <col min="2051" max="2059" width="8.7109375" style="112" customWidth="1"/>
    <col min="2060" max="2304" width="9.140625" style="112"/>
    <col min="2305" max="2305" width="58.7109375" style="112" customWidth="1"/>
    <col min="2306" max="2306" width="33" style="112" customWidth="1"/>
    <col min="2307" max="2315" width="8.7109375" style="112" customWidth="1"/>
    <col min="2316" max="2560" width="9.140625" style="112"/>
    <col min="2561" max="2561" width="58.7109375" style="112" customWidth="1"/>
    <col min="2562" max="2562" width="33" style="112" customWidth="1"/>
    <col min="2563" max="2571" width="8.7109375" style="112" customWidth="1"/>
    <col min="2572" max="2816" width="9.140625" style="112"/>
    <col min="2817" max="2817" width="58.7109375" style="112" customWidth="1"/>
    <col min="2818" max="2818" width="33" style="112" customWidth="1"/>
    <col min="2819" max="2827" width="8.7109375" style="112" customWidth="1"/>
    <col min="2828" max="3072" width="9.140625" style="112"/>
    <col min="3073" max="3073" width="58.7109375" style="112" customWidth="1"/>
    <col min="3074" max="3074" width="33" style="112" customWidth="1"/>
    <col min="3075" max="3083" width="8.7109375" style="112" customWidth="1"/>
    <col min="3084" max="3328" width="9.140625" style="112"/>
    <col min="3329" max="3329" width="58.7109375" style="112" customWidth="1"/>
    <col min="3330" max="3330" width="33" style="112" customWidth="1"/>
    <col min="3331" max="3339" width="8.7109375" style="112" customWidth="1"/>
    <col min="3340" max="3584" width="9.140625" style="112"/>
    <col min="3585" max="3585" width="58.7109375" style="112" customWidth="1"/>
    <col min="3586" max="3586" width="33" style="112" customWidth="1"/>
    <col min="3587" max="3595" width="8.7109375" style="112" customWidth="1"/>
    <col min="3596" max="3840" width="9.140625" style="112"/>
    <col min="3841" max="3841" width="58.7109375" style="112" customWidth="1"/>
    <col min="3842" max="3842" width="33" style="112" customWidth="1"/>
    <col min="3843" max="3851" width="8.7109375" style="112" customWidth="1"/>
    <col min="3852" max="4096" width="9.140625" style="112"/>
    <col min="4097" max="4097" width="58.7109375" style="112" customWidth="1"/>
    <col min="4098" max="4098" width="33" style="112" customWidth="1"/>
    <col min="4099" max="4107" width="8.7109375" style="112" customWidth="1"/>
    <col min="4108" max="4352" width="9.140625" style="112"/>
    <col min="4353" max="4353" width="58.7109375" style="112" customWidth="1"/>
    <col min="4354" max="4354" width="33" style="112" customWidth="1"/>
    <col min="4355" max="4363" width="8.7109375" style="112" customWidth="1"/>
    <col min="4364" max="4608" width="9.140625" style="112"/>
    <col min="4609" max="4609" width="58.7109375" style="112" customWidth="1"/>
    <col min="4610" max="4610" width="33" style="112" customWidth="1"/>
    <col min="4611" max="4619" width="8.7109375" style="112" customWidth="1"/>
    <col min="4620" max="4864" width="9.140625" style="112"/>
    <col min="4865" max="4865" width="58.7109375" style="112" customWidth="1"/>
    <col min="4866" max="4866" width="33" style="112" customWidth="1"/>
    <col min="4867" max="4875" width="8.7109375" style="112" customWidth="1"/>
    <col min="4876" max="5120" width="9.140625" style="112"/>
    <col min="5121" max="5121" width="58.7109375" style="112" customWidth="1"/>
    <col min="5122" max="5122" width="33" style="112" customWidth="1"/>
    <col min="5123" max="5131" width="8.7109375" style="112" customWidth="1"/>
    <col min="5132" max="5376" width="9.140625" style="112"/>
    <col min="5377" max="5377" width="58.7109375" style="112" customWidth="1"/>
    <col min="5378" max="5378" width="33" style="112" customWidth="1"/>
    <col min="5379" max="5387" width="8.7109375" style="112" customWidth="1"/>
    <col min="5388" max="5632" width="9.140625" style="112"/>
    <col min="5633" max="5633" width="58.7109375" style="112" customWidth="1"/>
    <col min="5634" max="5634" width="33" style="112" customWidth="1"/>
    <col min="5635" max="5643" width="8.7109375" style="112" customWidth="1"/>
    <col min="5644" max="5888" width="9.140625" style="112"/>
    <col min="5889" max="5889" width="58.7109375" style="112" customWidth="1"/>
    <col min="5890" max="5890" width="33" style="112" customWidth="1"/>
    <col min="5891" max="5899" width="8.7109375" style="112" customWidth="1"/>
    <col min="5900" max="6144" width="9.140625" style="112"/>
    <col min="6145" max="6145" width="58.7109375" style="112" customWidth="1"/>
    <col min="6146" max="6146" width="33" style="112" customWidth="1"/>
    <col min="6147" max="6155" width="8.7109375" style="112" customWidth="1"/>
    <col min="6156" max="6400" width="9.140625" style="112"/>
    <col min="6401" max="6401" width="58.7109375" style="112" customWidth="1"/>
    <col min="6402" max="6402" width="33" style="112" customWidth="1"/>
    <col min="6403" max="6411" width="8.7109375" style="112" customWidth="1"/>
    <col min="6412" max="6656" width="9.140625" style="112"/>
    <col min="6657" max="6657" width="58.7109375" style="112" customWidth="1"/>
    <col min="6658" max="6658" width="33" style="112" customWidth="1"/>
    <col min="6659" max="6667" width="8.7109375" style="112" customWidth="1"/>
    <col min="6668" max="6912" width="9.140625" style="112"/>
    <col min="6913" max="6913" width="58.7109375" style="112" customWidth="1"/>
    <col min="6914" max="6914" width="33" style="112" customWidth="1"/>
    <col min="6915" max="6923" width="8.7109375" style="112" customWidth="1"/>
    <col min="6924" max="7168" width="9.140625" style="112"/>
    <col min="7169" max="7169" width="58.7109375" style="112" customWidth="1"/>
    <col min="7170" max="7170" width="33" style="112" customWidth="1"/>
    <col min="7171" max="7179" width="8.7109375" style="112" customWidth="1"/>
    <col min="7180" max="7424" width="9.140625" style="112"/>
    <col min="7425" max="7425" width="58.7109375" style="112" customWidth="1"/>
    <col min="7426" max="7426" width="33" style="112" customWidth="1"/>
    <col min="7427" max="7435" width="8.7109375" style="112" customWidth="1"/>
    <col min="7436" max="7680" width="9.140625" style="112"/>
    <col min="7681" max="7681" width="58.7109375" style="112" customWidth="1"/>
    <col min="7682" max="7682" width="33" style="112" customWidth="1"/>
    <col min="7683" max="7691" width="8.7109375" style="112" customWidth="1"/>
    <col min="7692" max="7936" width="9.140625" style="112"/>
    <col min="7937" max="7937" width="58.7109375" style="112" customWidth="1"/>
    <col min="7938" max="7938" width="33" style="112" customWidth="1"/>
    <col min="7939" max="7947" width="8.7109375" style="112" customWidth="1"/>
    <col min="7948" max="8192" width="9.140625" style="112"/>
    <col min="8193" max="8193" width="58.7109375" style="112" customWidth="1"/>
    <col min="8194" max="8194" width="33" style="112" customWidth="1"/>
    <col min="8195" max="8203" width="8.7109375" style="112" customWidth="1"/>
    <col min="8204" max="8448" width="9.140625" style="112"/>
    <col min="8449" max="8449" width="58.7109375" style="112" customWidth="1"/>
    <col min="8450" max="8450" width="33" style="112" customWidth="1"/>
    <col min="8451" max="8459" width="8.7109375" style="112" customWidth="1"/>
    <col min="8460" max="8704" width="9.140625" style="112"/>
    <col min="8705" max="8705" width="58.7109375" style="112" customWidth="1"/>
    <col min="8706" max="8706" width="33" style="112" customWidth="1"/>
    <col min="8707" max="8715" width="8.7109375" style="112" customWidth="1"/>
    <col min="8716" max="8960" width="9.140625" style="112"/>
    <col min="8961" max="8961" width="58.7109375" style="112" customWidth="1"/>
    <col min="8962" max="8962" width="33" style="112" customWidth="1"/>
    <col min="8963" max="8971" width="8.7109375" style="112" customWidth="1"/>
    <col min="8972" max="9216" width="9.140625" style="112"/>
    <col min="9217" max="9217" width="58.7109375" style="112" customWidth="1"/>
    <col min="9218" max="9218" width="33" style="112" customWidth="1"/>
    <col min="9219" max="9227" width="8.7109375" style="112" customWidth="1"/>
    <col min="9228" max="9472" width="9.140625" style="112"/>
    <col min="9473" max="9473" width="58.7109375" style="112" customWidth="1"/>
    <col min="9474" max="9474" width="33" style="112" customWidth="1"/>
    <col min="9475" max="9483" width="8.7109375" style="112" customWidth="1"/>
    <col min="9484" max="9728" width="9.140625" style="112"/>
    <col min="9729" max="9729" width="58.7109375" style="112" customWidth="1"/>
    <col min="9730" max="9730" width="33" style="112" customWidth="1"/>
    <col min="9731" max="9739" width="8.7109375" style="112" customWidth="1"/>
    <col min="9740" max="9984" width="9.140625" style="112"/>
    <col min="9985" max="9985" width="58.7109375" style="112" customWidth="1"/>
    <col min="9986" max="9986" width="33" style="112" customWidth="1"/>
    <col min="9987" max="9995" width="8.7109375" style="112" customWidth="1"/>
    <col min="9996" max="10240" width="9.140625" style="112"/>
    <col min="10241" max="10241" width="58.7109375" style="112" customWidth="1"/>
    <col min="10242" max="10242" width="33" style="112" customWidth="1"/>
    <col min="10243" max="10251" width="8.7109375" style="112" customWidth="1"/>
    <col min="10252" max="10496" width="9.140625" style="112"/>
    <col min="10497" max="10497" width="58.7109375" style="112" customWidth="1"/>
    <col min="10498" max="10498" width="33" style="112" customWidth="1"/>
    <col min="10499" max="10507" width="8.7109375" style="112" customWidth="1"/>
    <col min="10508" max="10752" width="9.140625" style="112"/>
    <col min="10753" max="10753" width="58.7109375" style="112" customWidth="1"/>
    <col min="10754" max="10754" width="33" style="112" customWidth="1"/>
    <col min="10755" max="10763" width="8.7109375" style="112" customWidth="1"/>
    <col min="10764" max="11008" width="9.140625" style="112"/>
    <col min="11009" max="11009" width="58.7109375" style="112" customWidth="1"/>
    <col min="11010" max="11010" width="33" style="112" customWidth="1"/>
    <col min="11011" max="11019" width="8.7109375" style="112" customWidth="1"/>
    <col min="11020" max="11264" width="9.140625" style="112"/>
    <col min="11265" max="11265" width="58.7109375" style="112" customWidth="1"/>
    <col min="11266" max="11266" width="33" style="112" customWidth="1"/>
    <col min="11267" max="11275" width="8.7109375" style="112" customWidth="1"/>
    <col min="11276" max="11520" width="9.140625" style="112"/>
    <col min="11521" max="11521" width="58.7109375" style="112" customWidth="1"/>
    <col min="11522" max="11522" width="33" style="112" customWidth="1"/>
    <col min="11523" max="11531" width="8.7109375" style="112" customWidth="1"/>
    <col min="11532" max="11776" width="9.140625" style="112"/>
    <col min="11777" max="11777" width="58.7109375" style="112" customWidth="1"/>
    <col min="11778" max="11778" width="33" style="112" customWidth="1"/>
    <col min="11779" max="11787" width="8.7109375" style="112" customWidth="1"/>
    <col min="11788" max="12032" width="9.140625" style="112"/>
    <col min="12033" max="12033" width="58.7109375" style="112" customWidth="1"/>
    <col min="12034" max="12034" width="33" style="112" customWidth="1"/>
    <col min="12035" max="12043" width="8.7109375" style="112" customWidth="1"/>
    <col min="12044" max="12288" width="9.140625" style="112"/>
    <col min="12289" max="12289" width="58.7109375" style="112" customWidth="1"/>
    <col min="12290" max="12290" width="33" style="112" customWidth="1"/>
    <col min="12291" max="12299" width="8.7109375" style="112" customWidth="1"/>
    <col min="12300" max="12544" width="9.140625" style="112"/>
    <col min="12545" max="12545" width="58.7109375" style="112" customWidth="1"/>
    <col min="12546" max="12546" width="33" style="112" customWidth="1"/>
    <col min="12547" max="12555" width="8.7109375" style="112" customWidth="1"/>
    <col min="12556" max="12800" width="9.140625" style="112"/>
    <col min="12801" max="12801" width="58.7109375" style="112" customWidth="1"/>
    <col min="12802" max="12802" width="33" style="112" customWidth="1"/>
    <col min="12803" max="12811" width="8.7109375" style="112" customWidth="1"/>
    <col min="12812" max="13056" width="9.140625" style="112"/>
    <col min="13057" max="13057" width="58.7109375" style="112" customWidth="1"/>
    <col min="13058" max="13058" width="33" style="112" customWidth="1"/>
    <col min="13059" max="13067" width="8.7109375" style="112" customWidth="1"/>
    <col min="13068" max="13312" width="9.140625" style="112"/>
    <col min="13313" max="13313" width="58.7109375" style="112" customWidth="1"/>
    <col min="13314" max="13314" width="33" style="112" customWidth="1"/>
    <col min="13315" max="13323" width="8.7109375" style="112" customWidth="1"/>
    <col min="13324" max="13568" width="9.140625" style="112"/>
    <col min="13569" max="13569" width="58.7109375" style="112" customWidth="1"/>
    <col min="13570" max="13570" width="33" style="112" customWidth="1"/>
    <col min="13571" max="13579" width="8.7109375" style="112" customWidth="1"/>
    <col min="13580" max="13824" width="9.140625" style="112"/>
    <col min="13825" max="13825" width="58.7109375" style="112" customWidth="1"/>
    <col min="13826" max="13826" width="33" style="112" customWidth="1"/>
    <col min="13827" max="13835" width="8.7109375" style="112" customWidth="1"/>
    <col min="13836" max="14080" width="9.140625" style="112"/>
    <col min="14081" max="14081" width="58.7109375" style="112" customWidth="1"/>
    <col min="14082" max="14082" width="33" style="112" customWidth="1"/>
    <col min="14083" max="14091" width="8.7109375" style="112" customWidth="1"/>
    <col min="14092" max="14336" width="9.140625" style="112"/>
    <col min="14337" max="14337" width="58.7109375" style="112" customWidth="1"/>
    <col min="14338" max="14338" width="33" style="112" customWidth="1"/>
    <col min="14339" max="14347" width="8.7109375" style="112" customWidth="1"/>
    <col min="14348" max="14592" width="9.140625" style="112"/>
    <col min="14593" max="14593" width="58.7109375" style="112" customWidth="1"/>
    <col min="14594" max="14594" width="33" style="112" customWidth="1"/>
    <col min="14595" max="14603" width="8.7109375" style="112" customWidth="1"/>
    <col min="14604" max="14848" width="9.140625" style="112"/>
    <col min="14849" max="14849" width="58.7109375" style="112" customWidth="1"/>
    <col min="14850" max="14850" width="33" style="112" customWidth="1"/>
    <col min="14851" max="14859" width="8.7109375" style="112" customWidth="1"/>
    <col min="14860" max="15104" width="9.140625" style="112"/>
    <col min="15105" max="15105" width="58.7109375" style="112" customWidth="1"/>
    <col min="15106" max="15106" width="33" style="112" customWidth="1"/>
    <col min="15107" max="15115" width="8.7109375" style="112" customWidth="1"/>
    <col min="15116" max="15360" width="9.140625" style="112"/>
    <col min="15361" max="15361" width="58.7109375" style="112" customWidth="1"/>
    <col min="15362" max="15362" width="33" style="112" customWidth="1"/>
    <col min="15363" max="15371" width="8.7109375" style="112" customWidth="1"/>
    <col min="15372" max="15616" width="9.140625" style="112"/>
    <col min="15617" max="15617" width="58.7109375" style="112" customWidth="1"/>
    <col min="15618" max="15618" width="33" style="112" customWidth="1"/>
    <col min="15619" max="15627" width="8.7109375" style="112" customWidth="1"/>
    <col min="15628" max="15872" width="9.140625" style="112"/>
    <col min="15873" max="15873" width="58.7109375" style="112" customWidth="1"/>
    <col min="15874" max="15874" width="33" style="112" customWidth="1"/>
    <col min="15875" max="15883" width="8.7109375" style="112" customWidth="1"/>
    <col min="15884" max="16128" width="9.140625" style="112"/>
    <col min="16129" max="16129" width="58.7109375" style="112" customWidth="1"/>
    <col min="16130" max="16130" width="33" style="112" customWidth="1"/>
    <col min="16131" max="16139" width="8.7109375" style="112" customWidth="1"/>
    <col min="16140" max="16384" width="9.140625" style="112"/>
  </cols>
  <sheetData>
    <row r="1" spans="1:11" ht="64.900000000000006" customHeight="1">
      <c r="A1" s="438" t="s">
        <v>410</v>
      </c>
      <c r="B1" s="438"/>
      <c r="C1" s="438"/>
      <c r="D1" s="438"/>
      <c r="E1" s="438"/>
      <c r="F1" s="438"/>
    </row>
    <row r="3" spans="1:11" ht="36.75" customHeight="1">
      <c r="A3" s="439" t="s">
        <v>229</v>
      </c>
      <c r="B3" s="440"/>
      <c r="C3" s="116" t="s">
        <v>238</v>
      </c>
      <c r="D3" s="115" t="s">
        <v>239</v>
      </c>
      <c r="E3" s="115" t="s">
        <v>240</v>
      </c>
      <c r="F3" s="115" t="s">
        <v>241</v>
      </c>
      <c r="G3" s="115" t="s">
        <v>242</v>
      </c>
      <c r="H3" s="115" t="s">
        <v>243</v>
      </c>
      <c r="I3" s="230"/>
      <c r="J3" s="230"/>
      <c r="K3" s="230"/>
    </row>
    <row r="4" spans="1:11" ht="15.6" customHeight="1">
      <c r="A4" s="439" t="s">
        <v>253</v>
      </c>
      <c r="B4" s="117" t="s">
        <v>254</v>
      </c>
      <c r="C4" s="239">
        <v>1</v>
      </c>
      <c r="D4" s="239">
        <v>1</v>
      </c>
      <c r="E4" s="239">
        <v>1</v>
      </c>
      <c r="F4" s="239">
        <v>1</v>
      </c>
      <c r="G4" s="239">
        <v>1</v>
      </c>
      <c r="H4" s="239">
        <v>1</v>
      </c>
      <c r="I4" s="203"/>
      <c r="J4" s="203"/>
      <c r="K4" s="203"/>
    </row>
    <row r="5" spans="1:11" ht="16.899999999999999" customHeight="1">
      <c r="A5" s="439"/>
      <c r="B5" s="118" t="s">
        <v>405</v>
      </c>
      <c r="C5" s="114">
        <f>'форма 5'!F16</f>
        <v>78.2</v>
      </c>
      <c r="D5" s="114">
        <f>'форма 5'!F17</f>
        <v>89.5</v>
      </c>
      <c r="E5" s="114">
        <f>'форма 5'!F18</f>
        <v>19.2</v>
      </c>
      <c r="F5" s="114">
        <f>'форма 5'!F19</f>
        <v>103.6</v>
      </c>
      <c r="G5" s="114">
        <f>'форма 5'!F20</f>
        <v>62.4</v>
      </c>
      <c r="H5" s="114">
        <f>'форма 5'!F21</f>
        <v>97.8</v>
      </c>
      <c r="I5" s="203"/>
      <c r="J5" s="203"/>
      <c r="K5" s="203"/>
    </row>
    <row r="6" spans="1:11" ht="22.9" customHeight="1">
      <c r="A6" s="441"/>
      <c r="B6" s="118" t="s">
        <v>406</v>
      </c>
      <c r="C6" s="114">
        <f>'форма 5'!G16</f>
        <v>77.7</v>
      </c>
      <c r="D6" s="114">
        <f>'форма 5'!G17</f>
        <v>67.400000000000006</v>
      </c>
      <c r="E6" s="114">
        <f>'форма 5'!G18</f>
        <v>13</v>
      </c>
      <c r="F6" s="114">
        <f>'форма 5'!G19</f>
        <v>100</v>
      </c>
      <c r="G6" s="114">
        <f>'форма 5'!G20</f>
        <v>75</v>
      </c>
      <c r="H6" s="114">
        <f>'форма 5'!G21</f>
        <v>93</v>
      </c>
      <c r="I6" s="203"/>
      <c r="J6" s="203"/>
      <c r="K6" s="203"/>
    </row>
    <row r="7" spans="1:11" ht="21.6" customHeight="1">
      <c r="A7" s="441"/>
      <c r="B7" s="118" t="s">
        <v>407</v>
      </c>
      <c r="C7" s="114">
        <f>'форма 5'!H16</f>
        <v>84.2</v>
      </c>
      <c r="D7" s="114">
        <f>'форма 5'!H17</f>
        <v>55.3</v>
      </c>
      <c r="E7" s="114">
        <f>'форма 5'!H18</f>
        <v>19.3</v>
      </c>
      <c r="F7" s="114">
        <f>'форма 5'!H19</f>
        <v>105</v>
      </c>
      <c r="G7" s="114">
        <f>'форма 5'!H20</f>
        <v>92.1</v>
      </c>
      <c r="H7" s="114">
        <f>'форма 5'!H21</f>
        <v>97.7</v>
      </c>
      <c r="I7" s="203"/>
      <c r="J7" s="203"/>
      <c r="K7" s="203"/>
    </row>
    <row r="8" spans="1:11" ht="22.15" customHeight="1">
      <c r="A8" s="441"/>
      <c r="B8" s="117" t="s">
        <v>255</v>
      </c>
      <c r="C8" s="119">
        <f t="shared" ref="C8:H8" si="0">IF(C4=1,C7*C7/C5/C6,C7*C6/C5/C7)</f>
        <v>1.1667999749841182</v>
      </c>
      <c r="D8" s="119">
        <f t="shared" si="0"/>
        <v>0.50695257198746735</v>
      </c>
      <c r="E8" s="119">
        <f t="shared" si="0"/>
        <v>1.4923477564102565</v>
      </c>
      <c r="F8" s="119">
        <f t="shared" si="0"/>
        <v>1.0641891891891893</v>
      </c>
      <c r="G8" s="119">
        <f t="shared" si="0"/>
        <v>1.8124807692307692</v>
      </c>
      <c r="H8" s="119">
        <f t="shared" si="0"/>
        <v>1.0494634650482664</v>
      </c>
      <c r="I8" s="204"/>
      <c r="J8" s="204"/>
      <c r="K8" s="204"/>
    </row>
    <row r="9" spans="1:11" ht="33.75" hidden="1" customHeight="1">
      <c r="A9" s="441"/>
      <c r="B9" s="120"/>
      <c r="C9" s="121">
        <f t="shared" ref="C9:H9" si="1">IFERROR(C8,0)</f>
        <v>1.1667999749841182</v>
      </c>
      <c r="D9" s="121">
        <f t="shared" si="1"/>
        <v>0.50695257198746735</v>
      </c>
      <c r="E9" s="121">
        <f t="shared" si="1"/>
        <v>1.4923477564102565</v>
      </c>
      <c r="F9" s="121">
        <f t="shared" si="1"/>
        <v>1.0641891891891893</v>
      </c>
      <c r="G9" s="121">
        <f t="shared" si="1"/>
        <v>1.8124807692307692</v>
      </c>
      <c r="H9" s="121">
        <f t="shared" si="1"/>
        <v>1.0494634650482664</v>
      </c>
      <c r="I9" s="121"/>
      <c r="J9" s="121"/>
      <c r="K9" s="121"/>
    </row>
    <row r="10" spans="1:11" ht="33.75" hidden="1" customHeight="1">
      <c r="A10" s="441"/>
      <c r="B10" s="117"/>
      <c r="C10" s="122">
        <f t="shared" ref="C10:H10" si="2">IF(C9&gt;0,1,0)</f>
        <v>1</v>
      </c>
      <c r="D10" s="122">
        <f t="shared" si="2"/>
        <v>1</v>
      </c>
      <c r="E10" s="122">
        <f t="shared" si="2"/>
        <v>1</v>
      </c>
      <c r="F10" s="122">
        <f t="shared" si="2"/>
        <v>1</v>
      </c>
      <c r="G10" s="122">
        <f t="shared" si="2"/>
        <v>1</v>
      </c>
      <c r="H10" s="122">
        <f t="shared" si="2"/>
        <v>1</v>
      </c>
      <c r="I10" s="122"/>
      <c r="J10" s="122"/>
      <c r="K10" s="122"/>
    </row>
    <row r="11" spans="1:11" ht="33.75" hidden="1" customHeight="1">
      <c r="A11" s="441"/>
      <c r="B11" s="117" t="s">
        <v>256</v>
      </c>
      <c r="C11" s="122">
        <f>SUM(C10:H10)</f>
        <v>6</v>
      </c>
      <c r="D11" s="121"/>
      <c r="E11" s="121"/>
      <c r="F11" s="121"/>
    </row>
    <row r="12" spans="1:11" ht="23.45" customHeight="1">
      <c r="A12" s="441"/>
      <c r="B12" s="117" t="s">
        <v>257</v>
      </c>
      <c r="C12" s="219">
        <f>SUM(C9:H11)/C11</f>
        <v>3.1820389544750114</v>
      </c>
      <c r="D12" s="234"/>
    </row>
    <row r="13" spans="1:11" ht="30.6" customHeight="1">
      <c r="A13" s="442" t="s">
        <v>258</v>
      </c>
      <c r="B13" s="442"/>
      <c r="C13" s="442"/>
    </row>
    <row r="14" spans="1:11" ht="15" customHeight="1">
      <c r="A14" s="124"/>
      <c r="B14" s="124"/>
      <c r="C14" s="124"/>
      <c r="D14" s="125"/>
      <c r="E14" s="125"/>
      <c r="F14" s="125"/>
    </row>
    <row r="15" spans="1:11" ht="24.6" hidden="1" customHeight="1">
      <c r="A15" s="439" t="s">
        <v>259</v>
      </c>
      <c r="B15" s="118" t="s">
        <v>346</v>
      </c>
      <c r="C15" s="114"/>
      <c r="D15" s="126"/>
      <c r="E15" s="125"/>
      <c r="F15" s="125"/>
    </row>
    <row r="16" spans="1:11" ht="21" customHeight="1">
      <c r="A16" s="439"/>
      <c r="B16" s="118" t="s">
        <v>406</v>
      </c>
      <c r="C16" s="114">
        <f>'форма 1'!M36</f>
        <v>89340.209559999988</v>
      </c>
      <c r="D16" s="127"/>
      <c r="E16" s="125"/>
      <c r="F16" s="125"/>
    </row>
    <row r="17" spans="1:10" ht="21" customHeight="1">
      <c r="A17" s="439"/>
      <c r="B17" s="118" t="s">
        <v>409</v>
      </c>
      <c r="C17" s="114">
        <f>'форма 1'!N36</f>
        <v>88511.716180000003</v>
      </c>
      <c r="D17" s="127"/>
      <c r="E17" s="125"/>
      <c r="F17" s="125"/>
    </row>
    <row r="18" spans="1:10" ht="22.5" customHeight="1">
      <c r="A18" s="443">
        <f>C17/C16</f>
        <v>0.99072653417671275</v>
      </c>
      <c r="B18" s="443"/>
      <c r="C18" s="443"/>
      <c r="D18" s="125"/>
      <c r="E18" s="125"/>
      <c r="F18" s="125"/>
    </row>
    <row r="19" spans="1:10" ht="21.75" customHeight="1"/>
    <row r="20" spans="1:10" ht="33" customHeight="1">
      <c r="A20" s="128" t="s">
        <v>260</v>
      </c>
      <c r="B20" s="123">
        <f>A18*C12</f>
        <v>3.1525304249823187</v>
      </c>
      <c r="C20" s="436" t="str">
        <f>IF(B20&gt;0.95,"высокоэффективная", IF(A20&gt;=0.8,"эффективная", IF(A20&lt;0.4,"неэффективная","уровень эффективности удовлетворительный")))</f>
        <v>высокоэффективная</v>
      </c>
      <c r="D20" s="437"/>
      <c r="E20" s="437"/>
      <c r="F20" s="437"/>
      <c r="G20" s="437"/>
      <c r="H20" s="437"/>
      <c r="I20" s="437"/>
      <c r="J20" s="437"/>
    </row>
  </sheetData>
  <mergeCells count="7">
    <mergeCell ref="C20:J20"/>
    <mergeCell ref="A1:F1"/>
    <mergeCell ref="A3:B3"/>
    <mergeCell ref="A4:A12"/>
    <mergeCell ref="A13:C13"/>
    <mergeCell ref="A15:A17"/>
    <mergeCell ref="A18:C18"/>
  </mergeCells>
  <pageMargins left="0.23622047244094491" right="0.23622047244094491" top="0.74803149606299213" bottom="0.74803149606299213" header="0.31496062992125984" footer="0.31496062992125984"/>
  <pageSetup paperSize="9" scale="65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J20"/>
  <sheetViews>
    <sheetView zoomScale="80" zoomScaleNormal="80" workbookViewId="0">
      <selection activeCell="B8" sqref="A8:XFD12"/>
    </sheetView>
  </sheetViews>
  <sheetFormatPr defaultRowHeight="15"/>
  <cols>
    <col min="1" max="1" width="58.7109375" style="112" customWidth="1"/>
    <col min="2" max="2" width="33" style="112" customWidth="1"/>
    <col min="3" max="10" width="8.7109375" style="112" customWidth="1"/>
    <col min="11" max="256" width="9.140625" style="112"/>
    <col min="257" max="257" width="58.7109375" style="112" customWidth="1"/>
    <col min="258" max="258" width="33" style="112" customWidth="1"/>
    <col min="259" max="266" width="8.7109375" style="112" customWidth="1"/>
    <col min="267" max="512" width="9.140625" style="112"/>
    <col min="513" max="513" width="58.7109375" style="112" customWidth="1"/>
    <col min="514" max="514" width="33" style="112" customWidth="1"/>
    <col min="515" max="522" width="8.7109375" style="112" customWidth="1"/>
    <col min="523" max="768" width="9.140625" style="112"/>
    <col min="769" max="769" width="58.7109375" style="112" customWidth="1"/>
    <col min="770" max="770" width="33" style="112" customWidth="1"/>
    <col min="771" max="778" width="8.7109375" style="112" customWidth="1"/>
    <col min="779" max="1024" width="9.140625" style="112"/>
    <col min="1025" max="1025" width="58.7109375" style="112" customWidth="1"/>
    <col min="1026" max="1026" width="33" style="112" customWidth="1"/>
    <col min="1027" max="1034" width="8.7109375" style="112" customWidth="1"/>
    <col min="1035" max="1280" width="9.140625" style="112"/>
    <col min="1281" max="1281" width="58.7109375" style="112" customWidth="1"/>
    <col min="1282" max="1282" width="33" style="112" customWidth="1"/>
    <col min="1283" max="1290" width="8.7109375" style="112" customWidth="1"/>
    <col min="1291" max="1536" width="9.140625" style="112"/>
    <col min="1537" max="1537" width="58.7109375" style="112" customWidth="1"/>
    <col min="1538" max="1538" width="33" style="112" customWidth="1"/>
    <col min="1539" max="1546" width="8.7109375" style="112" customWidth="1"/>
    <col min="1547" max="1792" width="9.140625" style="112"/>
    <col min="1793" max="1793" width="58.7109375" style="112" customWidth="1"/>
    <col min="1794" max="1794" width="33" style="112" customWidth="1"/>
    <col min="1795" max="1802" width="8.7109375" style="112" customWidth="1"/>
    <col min="1803" max="2048" width="9.140625" style="112"/>
    <col min="2049" max="2049" width="58.7109375" style="112" customWidth="1"/>
    <col min="2050" max="2050" width="33" style="112" customWidth="1"/>
    <col min="2051" max="2058" width="8.7109375" style="112" customWidth="1"/>
    <col min="2059" max="2304" width="9.140625" style="112"/>
    <col min="2305" max="2305" width="58.7109375" style="112" customWidth="1"/>
    <col min="2306" max="2306" width="33" style="112" customWidth="1"/>
    <col min="2307" max="2314" width="8.7109375" style="112" customWidth="1"/>
    <col min="2315" max="2560" width="9.140625" style="112"/>
    <col min="2561" max="2561" width="58.7109375" style="112" customWidth="1"/>
    <col min="2562" max="2562" width="33" style="112" customWidth="1"/>
    <col min="2563" max="2570" width="8.7109375" style="112" customWidth="1"/>
    <col min="2571" max="2816" width="9.140625" style="112"/>
    <col min="2817" max="2817" width="58.7109375" style="112" customWidth="1"/>
    <col min="2818" max="2818" width="33" style="112" customWidth="1"/>
    <col min="2819" max="2826" width="8.7109375" style="112" customWidth="1"/>
    <col min="2827" max="3072" width="9.140625" style="112"/>
    <col min="3073" max="3073" width="58.7109375" style="112" customWidth="1"/>
    <col min="3074" max="3074" width="33" style="112" customWidth="1"/>
    <col min="3075" max="3082" width="8.7109375" style="112" customWidth="1"/>
    <col min="3083" max="3328" width="9.140625" style="112"/>
    <col min="3329" max="3329" width="58.7109375" style="112" customWidth="1"/>
    <col min="3330" max="3330" width="33" style="112" customWidth="1"/>
    <col min="3331" max="3338" width="8.7109375" style="112" customWidth="1"/>
    <col min="3339" max="3584" width="9.140625" style="112"/>
    <col min="3585" max="3585" width="58.7109375" style="112" customWidth="1"/>
    <col min="3586" max="3586" width="33" style="112" customWidth="1"/>
    <col min="3587" max="3594" width="8.7109375" style="112" customWidth="1"/>
    <col min="3595" max="3840" width="9.140625" style="112"/>
    <col min="3841" max="3841" width="58.7109375" style="112" customWidth="1"/>
    <col min="3842" max="3842" width="33" style="112" customWidth="1"/>
    <col min="3843" max="3850" width="8.7109375" style="112" customWidth="1"/>
    <col min="3851" max="4096" width="9.140625" style="112"/>
    <col min="4097" max="4097" width="58.7109375" style="112" customWidth="1"/>
    <col min="4098" max="4098" width="33" style="112" customWidth="1"/>
    <col min="4099" max="4106" width="8.7109375" style="112" customWidth="1"/>
    <col min="4107" max="4352" width="9.140625" style="112"/>
    <col min="4353" max="4353" width="58.7109375" style="112" customWidth="1"/>
    <col min="4354" max="4354" width="33" style="112" customWidth="1"/>
    <col min="4355" max="4362" width="8.7109375" style="112" customWidth="1"/>
    <col min="4363" max="4608" width="9.140625" style="112"/>
    <col min="4609" max="4609" width="58.7109375" style="112" customWidth="1"/>
    <col min="4610" max="4610" width="33" style="112" customWidth="1"/>
    <col min="4611" max="4618" width="8.7109375" style="112" customWidth="1"/>
    <col min="4619" max="4864" width="9.140625" style="112"/>
    <col min="4865" max="4865" width="58.7109375" style="112" customWidth="1"/>
    <col min="4866" max="4866" width="33" style="112" customWidth="1"/>
    <col min="4867" max="4874" width="8.7109375" style="112" customWidth="1"/>
    <col min="4875" max="5120" width="9.140625" style="112"/>
    <col min="5121" max="5121" width="58.7109375" style="112" customWidth="1"/>
    <col min="5122" max="5122" width="33" style="112" customWidth="1"/>
    <col min="5123" max="5130" width="8.7109375" style="112" customWidth="1"/>
    <col min="5131" max="5376" width="9.140625" style="112"/>
    <col min="5377" max="5377" width="58.7109375" style="112" customWidth="1"/>
    <col min="5378" max="5378" width="33" style="112" customWidth="1"/>
    <col min="5379" max="5386" width="8.7109375" style="112" customWidth="1"/>
    <col min="5387" max="5632" width="9.140625" style="112"/>
    <col min="5633" max="5633" width="58.7109375" style="112" customWidth="1"/>
    <col min="5634" max="5634" width="33" style="112" customWidth="1"/>
    <col min="5635" max="5642" width="8.7109375" style="112" customWidth="1"/>
    <col min="5643" max="5888" width="9.140625" style="112"/>
    <col min="5889" max="5889" width="58.7109375" style="112" customWidth="1"/>
    <col min="5890" max="5890" width="33" style="112" customWidth="1"/>
    <col min="5891" max="5898" width="8.7109375" style="112" customWidth="1"/>
    <col min="5899" max="6144" width="9.140625" style="112"/>
    <col min="6145" max="6145" width="58.7109375" style="112" customWidth="1"/>
    <col min="6146" max="6146" width="33" style="112" customWidth="1"/>
    <col min="6147" max="6154" width="8.7109375" style="112" customWidth="1"/>
    <col min="6155" max="6400" width="9.140625" style="112"/>
    <col min="6401" max="6401" width="58.7109375" style="112" customWidth="1"/>
    <col min="6402" max="6402" width="33" style="112" customWidth="1"/>
    <col min="6403" max="6410" width="8.7109375" style="112" customWidth="1"/>
    <col min="6411" max="6656" width="9.140625" style="112"/>
    <col min="6657" max="6657" width="58.7109375" style="112" customWidth="1"/>
    <col min="6658" max="6658" width="33" style="112" customWidth="1"/>
    <col min="6659" max="6666" width="8.7109375" style="112" customWidth="1"/>
    <col min="6667" max="6912" width="9.140625" style="112"/>
    <col min="6913" max="6913" width="58.7109375" style="112" customWidth="1"/>
    <col min="6914" max="6914" width="33" style="112" customWidth="1"/>
    <col min="6915" max="6922" width="8.7109375" style="112" customWidth="1"/>
    <col min="6923" max="7168" width="9.140625" style="112"/>
    <col min="7169" max="7169" width="58.7109375" style="112" customWidth="1"/>
    <col min="7170" max="7170" width="33" style="112" customWidth="1"/>
    <col min="7171" max="7178" width="8.7109375" style="112" customWidth="1"/>
    <col min="7179" max="7424" width="9.140625" style="112"/>
    <col min="7425" max="7425" width="58.7109375" style="112" customWidth="1"/>
    <col min="7426" max="7426" width="33" style="112" customWidth="1"/>
    <col min="7427" max="7434" width="8.7109375" style="112" customWidth="1"/>
    <col min="7435" max="7680" width="9.140625" style="112"/>
    <col min="7681" max="7681" width="58.7109375" style="112" customWidth="1"/>
    <col min="7682" max="7682" width="33" style="112" customWidth="1"/>
    <col min="7683" max="7690" width="8.7109375" style="112" customWidth="1"/>
    <col min="7691" max="7936" width="9.140625" style="112"/>
    <col min="7937" max="7937" width="58.7109375" style="112" customWidth="1"/>
    <col min="7938" max="7938" width="33" style="112" customWidth="1"/>
    <col min="7939" max="7946" width="8.7109375" style="112" customWidth="1"/>
    <col min="7947" max="8192" width="9.140625" style="112"/>
    <col min="8193" max="8193" width="58.7109375" style="112" customWidth="1"/>
    <col min="8194" max="8194" width="33" style="112" customWidth="1"/>
    <col min="8195" max="8202" width="8.7109375" style="112" customWidth="1"/>
    <col min="8203" max="8448" width="9.140625" style="112"/>
    <col min="8449" max="8449" width="58.7109375" style="112" customWidth="1"/>
    <col min="8450" max="8450" width="33" style="112" customWidth="1"/>
    <col min="8451" max="8458" width="8.7109375" style="112" customWidth="1"/>
    <col min="8459" max="8704" width="9.140625" style="112"/>
    <col min="8705" max="8705" width="58.7109375" style="112" customWidth="1"/>
    <col min="8706" max="8706" width="33" style="112" customWidth="1"/>
    <col min="8707" max="8714" width="8.7109375" style="112" customWidth="1"/>
    <col min="8715" max="8960" width="9.140625" style="112"/>
    <col min="8961" max="8961" width="58.7109375" style="112" customWidth="1"/>
    <col min="8962" max="8962" width="33" style="112" customWidth="1"/>
    <col min="8963" max="8970" width="8.7109375" style="112" customWidth="1"/>
    <col min="8971" max="9216" width="9.140625" style="112"/>
    <col min="9217" max="9217" width="58.7109375" style="112" customWidth="1"/>
    <col min="9218" max="9218" width="33" style="112" customWidth="1"/>
    <col min="9219" max="9226" width="8.7109375" style="112" customWidth="1"/>
    <col min="9227" max="9472" width="9.140625" style="112"/>
    <col min="9473" max="9473" width="58.7109375" style="112" customWidth="1"/>
    <col min="9474" max="9474" width="33" style="112" customWidth="1"/>
    <col min="9475" max="9482" width="8.7109375" style="112" customWidth="1"/>
    <col min="9483" max="9728" width="9.140625" style="112"/>
    <col min="9729" max="9729" width="58.7109375" style="112" customWidth="1"/>
    <col min="9730" max="9730" width="33" style="112" customWidth="1"/>
    <col min="9731" max="9738" width="8.7109375" style="112" customWidth="1"/>
    <col min="9739" max="9984" width="9.140625" style="112"/>
    <col min="9985" max="9985" width="58.7109375" style="112" customWidth="1"/>
    <col min="9986" max="9986" width="33" style="112" customWidth="1"/>
    <col min="9987" max="9994" width="8.7109375" style="112" customWidth="1"/>
    <col min="9995" max="10240" width="9.140625" style="112"/>
    <col min="10241" max="10241" width="58.7109375" style="112" customWidth="1"/>
    <col min="10242" max="10242" width="33" style="112" customWidth="1"/>
    <col min="10243" max="10250" width="8.7109375" style="112" customWidth="1"/>
    <col min="10251" max="10496" width="9.140625" style="112"/>
    <col min="10497" max="10497" width="58.7109375" style="112" customWidth="1"/>
    <col min="10498" max="10498" width="33" style="112" customWidth="1"/>
    <col min="10499" max="10506" width="8.7109375" style="112" customWidth="1"/>
    <col min="10507" max="10752" width="9.140625" style="112"/>
    <col min="10753" max="10753" width="58.7109375" style="112" customWidth="1"/>
    <col min="10754" max="10754" width="33" style="112" customWidth="1"/>
    <col min="10755" max="10762" width="8.7109375" style="112" customWidth="1"/>
    <col min="10763" max="11008" width="9.140625" style="112"/>
    <col min="11009" max="11009" width="58.7109375" style="112" customWidth="1"/>
    <col min="11010" max="11010" width="33" style="112" customWidth="1"/>
    <col min="11011" max="11018" width="8.7109375" style="112" customWidth="1"/>
    <col min="11019" max="11264" width="9.140625" style="112"/>
    <col min="11265" max="11265" width="58.7109375" style="112" customWidth="1"/>
    <col min="11266" max="11266" width="33" style="112" customWidth="1"/>
    <col min="11267" max="11274" width="8.7109375" style="112" customWidth="1"/>
    <col min="11275" max="11520" width="9.140625" style="112"/>
    <col min="11521" max="11521" width="58.7109375" style="112" customWidth="1"/>
    <col min="11522" max="11522" width="33" style="112" customWidth="1"/>
    <col min="11523" max="11530" width="8.7109375" style="112" customWidth="1"/>
    <col min="11531" max="11776" width="9.140625" style="112"/>
    <col min="11777" max="11777" width="58.7109375" style="112" customWidth="1"/>
    <col min="11778" max="11778" width="33" style="112" customWidth="1"/>
    <col min="11779" max="11786" width="8.7109375" style="112" customWidth="1"/>
    <col min="11787" max="12032" width="9.140625" style="112"/>
    <col min="12033" max="12033" width="58.7109375" style="112" customWidth="1"/>
    <col min="12034" max="12034" width="33" style="112" customWidth="1"/>
    <col min="12035" max="12042" width="8.7109375" style="112" customWidth="1"/>
    <col min="12043" max="12288" width="9.140625" style="112"/>
    <col min="12289" max="12289" width="58.7109375" style="112" customWidth="1"/>
    <col min="12290" max="12290" width="33" style="112" customWidth="1"/>
    <col min="12291" max="12298" width="8.7109375" style="112" customWidth="1"/>
    <col min="12299" max="12544" width="9.140625" style="112"/>
    <col min="12545" max="12545" width="58.7109375" style="112" customWidth="1"/>
    <col min="12546" max="12546" width="33" style="112" customWidth="1"/>
    <col min="12547" max="12554" width="8.7109375" style="112" customWidth="1"/>
    <col min="12555" max="12800" width="9.140625" style="112"/>
    <col min="12801" max="12801" width="58.7109375" style="112" customWidth="1"/>
    <col min="12802" max="12802" width="33" style="112" customWidth="1"/>
    <col min="12803" max="12810" width="8.7109375" style="112" customWidth="1"/>
    <col min="12811" max="13056" width="9.140625" style="112"/>
    <col min="13057" max="13057" width="58.7109375" style="112" customWidth="1"/>
    <col min="13058" max="13058" width="33" style="112" customWidth="1"/>
    <col min="13059" max="13066" width="8.7109375" style="112" customWidth="1"/>
    <col min="13067" max="13312" width="9.140625" style="112"/>
    <col min="13313" max="13313" width="58.7109375" style="112" customWidth="1"/>
    <col min="13314" max="13314" width="33" style="112" customWidth="1"/>
    <col min="13315" max="13322" width="8.7109375" style="112" customWidth="1"/>
    <col min="13323" max="13568" width="9.140625" style="112"/>
    <col min="13569" max="13569" width="58.7109375" style="112" customWidth="1"/>
    <col min="13570" max="13570" width="33" style="112" customWidth="1"/>
    <col min="13571" max="13578" width="8.7109375" style="112" customWidth="1"/>
    <col min="13579" max="13824" width="9.140625" style="112"/>
    <col min="13825" max="13825" width="58.7109375" style="112" customWidth="1"/>
    <col min="13826" max="13826" width="33" style="112" customWidth="1"/>
    <col min="13827" max="13834" width="8.7109375" style="112" customWidth="1"/>
    <col min="13835" max="14080" width="9.140625" style="112"/>
    <col min="14081" max="14081" width="58.7109375" style="112" customWidth="1"/>
    <col min="14082" max="14082" width="33" style="112" customWidth="1"/>
    <col min="14083" max="14090" width="8.7109375" style="112" customWidth="1"/>
    <col min="14091" max="14336" width="9.140625" style="112"/>
    <col min="14337" max="14337" width="58.7109375" style="112" customWidth="1"/>
    <col min="14338" max="14338" width="33" style="112" customWidth="1"/>
    <col min="14339" max="14346" width="8.7109375" style="112" customWidth="1"/>
    <col min="14347" max="14592" width="9.140625" style="112"/>
    <col min="14593" max="14593" width="58.7109375" style="112" customWidth="1"/>
    <col min="14594" max="14594" width="33" style="112" customWidth="1"/>
    <col min="14595" max="14602" width="8.7109375" style="112" customWidth="1"/>
    <col min="14603" max="14848" width="9.140625" style="112"/>
    <col min="14849" max="14849" width="58.7109375" style="112" customWidth="1"/>
    <col min="14850" max="14850" width="33" style="112" customWidth="1"/>
    <col min="14851" max="14858" width="8.7109375" style="112" customWidth="1"/>
    <col min="14859" max="15104" width="9.140625" style="112"/>
    <col min="15105" max="15105" width="58.7109375" style="112" customWidth="1"/>
    <col min="15106" max="15106" width="33" style="112" customWidth="1"/>
    <col min="15107" max="15114" width="8.7109375" style="112" customWidth="1"/>
    <col min="15115" max="15360" width="9.140625" style="112"/>
    <col min="15361" max="15361" width="58.7109375" style="112" customWidth="1"/>
    <col min="15362" max="15362" width="33" style="112" customWidth="1"/>
    <col min="15363" max="15370" width="8.7109375" style="112" customWidth="1"/>
    <col min="15371" max="15616" width="9.140625" style="112"/>
    <col min="15617" max="15617" width="58.7109375" style="112" customWidth="1"/>
    <col min="15618" max="15618" width="33" style="112" customWidth="1"/>
    <col min="15619" max="15626" width="8.7109375" style="112" customWidth="1"/>
    <col min="15627" max="15872" width="9.140625" style="112"/>
    <col min="15873" max="15873" width="58.7109375" style="112" customWidth="1"/>
    <col min="15874" max="15874" width="33" style="112" customWidth="1"/>
    <col min="15875" max="15882" width="8.7109375" style="112" customWidth="1"/>
    <col min="15883" max="16128" width="9.140625" style="112"/>
    <col min="16129" max="16129" width="58.7109375" style="112" customWidth="1"/>
    <col min="16130" max="16130" width="33" style="112" customWidth="1"/>
    <col min="16131" max="16138" width="8.7109375" style="112" customWidth="1"/>
    <col min="16139" max="16384" width="9.140625" style="112"/>
  </cols>
  <sheetData>
    <row r="1" spans="1:10" ht="64.900000000000006" customHeight="1">
      <c r="A1" s="438" t="s">
        <v>411</v>
      </c>
      <c r="B1" s="438"/>
      <c r="C1" s="438"/>
      <c r="D1" s="438"/>
      <c r="E1" s="438"/>
      <c r="F1" s="438"/>
    </row>
    <row r="3" spans="1:10" ht="36.75" customHeight="1">
      <c r="A3" s="439" t="s">
        <v>229</v>
      </c>
      <c r="B3" s="440"/>
      <c r="C3" s="116" t="s">
        <v>244</v>
      </c>
      <c r="D3" s="115" t="s">
        <v>245</v>
      </c>
      <c r="E3" s="115" t="s">
        <v>246</v>
      </c>
      <c r="F3" s="115" t="s">
        <v>247</v>
      </c>
      <c r="G3" s="115" t="s">
        <v>248</v>
      </c>
      <c r="H3" s="230"/>
      <c r="I3" s="203"/>
      <c r="J3" s="203"/>
    </row>
    <row r="4" spans="1:10" ht="15.6" customHeight="1">
      <c r="A4" s="439" t="s">
        <v>253</v>
      </c>
      <c r="B4" s="117" t="s">
        <v>254</v>
      </c>
      <c r="C4" s="239">
        <v>1</v>
      </c>
      <c r="D4" s="239">
        <v>1</v>
      </c>
      <c r="E4" s="239">
        <v>1</v>
      </c>
      <c r="F4" s="239">
        <v>1</v>
      </c>
      <c r="G4" s="239">
        <v>1</v>
      </c>
      <c r="H4" s="203"/>
      <c r="I4" s="203"/>
      <c r="J4" s="203"/>
    </row>
    <row r="5" spans="1:10" ht="16.899999999999999" customHeight="1">
      <c r="A5" s="439"/>
      <c r="B5" s="118" t="s">
        <v>405</v>
      </c>
      <c r="C5" s="114">
        <f>'форма 5'!F23</f>
        <v>8.6999999999999993</v>
      </c>
      <c r="D5" s="114">
        <f>'форма 5'!F24</f>
        <v>4.8</v>
      </c>
      <c r="E5" s="114">
        <f>'форма 5'!F25</f>
        <v>11.3</v>
      </c>
      <c r="F5" s="114">
        <f>'форма 5'!F26</f>
        <v>45.6</v>
      </c>
      <c r="G5" s="114">
        <f>'форма 5'!F27</f>
        <v>30.9</v>
      </c>
      <c r="H5" s="203"/>
      <c r="I5" s="203"/>
      <c r="J5" s="203"/>
    </row>
    <row r="6" spans="1:10" ht="22.9" customHeight="1">
      <c r="A6" s="441"/>
      <c r="B6" s="118" t="s">
        <v>406</v>
      </c>
      <c r="C6" s="114">
        <f>'форма 5'!G23</f>
        <v>15</v>
      </c>
      <c r="D6" s="114">
        <f>'форма 5'!G24</f>
        <v>6</v>
      </c>
      <c r="E6" s="114">
        <f>'форма 5'!G25</f>
        <v>27.9</v>
      </c>
      <c r="F6" s="114">
        <f>'форма 5'!G26</f>
        <v>48</v>
      </c>
      <c r="G6" s="114">
        <f>'форма 5'!G27</f>
        <v>35</v>
      </c>
      <c r="H6" s="203"/>
      <c r="I6" s="203"/>
      <c r="J6" s="203"/>
    </row>
    <row r="7" spans="1:10" ht="21.6" customHeight="1">
      <c r="A7" s="441"/>
      <c r="B7" s="118" t="s">
        <v>407</v>
      </c>
      <c r="C7" s="114">
        <f>'форма 5'!H23</f>
        <v>15.2</v>
      </c>
      <c r="D7" s="114">
        <f>'форма 5'!H24</f>
        <v>10.1</v>
      </c>
      <c r="E7" s="114">
        <f>'форма 5'!H25</f>
        <v>29</v>
      </c>
      <c r="F7" s="114">
        <f>'форма 5'!H26</f>
        <v>43.2</v>
      </c>
      <c r="G7" s="114">
        <f>'форма 5'!H27</f>
        <v>28.7</v>
      </c>
      <c r="H7" s="203"/>
      <c r="I7" s="203"/>
      <c r="J7" s="203"/>
    </row>
    <row r="8" spans="1:10" ht="22.15" customHeight="1">
      <c r="A8" s="441"/>
      <c r="B8" s="117" t="s">
        <v>255</v>
      </c>
      <c r="C8" s="119">
        <f>IF(C4=1,C7*C7/C5/C6,C7*C6/C5/C7)</f>
        <v>1.7704214559386975</v>
      </c>
      <c r="D8" s="119">
        <f>IF(D4=1,D7*D7/D5/D6,D7*D6/D5/D7)</f>
        <v>3.5420138888888886</v>
      </c>
      <c r="E8" s="119">
        <f>IF(E4=1,E7*E7/E5/E6,E7*E6/E5/E7)</f>
        <v>2.6675547943032956</v>
      </c>
      <c r="F8" s="119">
        <f>IF(F4=1,F7*F7/F5/F6,F7*F6/F5/F7)</f>
        <v>0.85263157894736852</v>
      </c>
      <c r="G8" s="119">
        <f>IF(G4=1,G7*G7/G5/G6,G7*G6/G5/G7)</f>
        <v>0.76161812297734632</v>
      </c>
      <c r="H8" s="204"/>
      <c r="I8" s="204"/>
      <c r="J8" s="204"/>
    </row>
    <row r="9" spans="1:10" ht="33.75" hidden="1" customHeight="1">
      <c r="A9" s="441"/>
      <c r="B9" s="120"/>
      <c r="C9" s="121">
        <f>IFERROR(C8,0)</f>
        <v>1.7704214559386975</v>
      </c>
      <c r="D9" s="121">
        <f>IFERROR(D8,0)</f>
        <v>3.5420138888888886</v>
      </c>
      <c r="E9" s="121">
        <f>IFERROR(E8,0)</f>
        <v>2.6675547943032956</v>
      </c>
      <c r="F9" s="121">
        <f>IFERROR(F8,0)</f>
        <v>0.85263157894736852</v>
      </c>
      <c r="G9" s="121">
        <f>IFERROR(G8,0)</f>
        <v>0.76161812297734632</v>
      </c>
      <c r="H9" s="121"/>
      <c r="I9" s="121"/>
      <c r="J9" s="121"/>
    </row>
    <row r="10" spans="1:10" ht="33.75" hidden="1" customHeight="1">
      <c r="A10" s="441"/>
      <c r="B10" s="117"/>
      <c r="C10" s="122">
        <f>IF(C9&gt;0,1,0)</f>
        <v>1</v>
      </c>
      <c r="D10" s="122">
        <f>IF(D9&gt;0,1,0)</f>
        <v>1</v>
      </c>
      <c r="E10" s="122">
        <f>IF(E9&gt;0,1,0)</f>
        <v>1</v>
      </c>
      <c r="F10" s="122">
        <f>IF(F9&gt;0,1,0)</f>
        <v>1</v>
      </c>
      <c r="G10" s="122">
        <f>IF(G9&gt;0,1,0)</f>
        <v>1</v>
      </c>
      <c r="H10" s="122"/>
      <c r="I10" s="122"/>
      <c r="J10" s="122"/>
    </row>
    <row r="11" spans="1:10" ht="33.75" hidden="1" customHeight="1">
      <c r="A11" s="441"/>
      <c r="B11" s="117" t="s">
        <v>256</v>
      </c>
      <c r="C11" s="122">
        <f>SUM(C10:G10)</f>
        <v>5</v>
      </c>
      <c r="D11" s="121"/>
      <c r="E11" s="121"/>
      <c r="F11" s="121"/>
    </row>
    <row r="12" spans="1:10" ht="23.45" customHeight="1">
      <c r="A12" s="441"/>
      <c r="B12" s="117" t="s">
        <v>257</v>
      </c>
      <c r="C12" s="219">
        <f>SUM(C9:G11)/C11</f>
        <v>3.9188479682111192</v>
      </c>
      <c r="D12" s="234"/>
    </row>
    <row r="13" spans="1:10" ht="30.6" customHeight="1">
      <c r="A13" s="442" t="s">
        <v>258</v>
      </c>
      <c r="B13" s="442"/>
      <c r="C13" s="442"/>
    </row>
    <row r="14" spans="1:10" ht="15" customHeight="1">
      <c r="A14" s="124"/>
      <c r="B14" s="124"/>
      <c r="C14" s="124"/>
      <c r="D14" s="125"/>
      <c r="E14" s="125"/>
      <c r="F14" s="125"/>
    </row>
    <row r="15" spans="1:10" ht="24.6" hidden="1" customHeight="1">
      <c r="A15" s="439" t="s">
        <v>259</v>
      </c>
      <c r="B15" s="118" t="s">
        <v>346</v>
      </c>
      <c r="C15" s="114"/>
      <c r="D15" s="126"/>
      <c r="E15" s="125"/>
      <c r="F15" s="125"/>
    </row>
    <row r="16" spans="1:10" ht="21" customHeight="1">
      <c r="A16" s="439"/>
      <c r="B16" s="118" t="s">
        <v>406</v>
      </c>
      <c r="C16" s="114">
        <f>'форма 1'!M53</f>
        <v>31878.933919999996</v>
      </c>
      <c r="D16" s="127"/>
      <c r="E16" s="125"/>
      <c r="F16" s="125"/>
    </row>
    <row r="17" spans="1:10" ht="21" customHeight="1">
      <c r="A17" s="439"/>
      <c r="B17" s="118" t="s">
        <v>409</v>
      </c>
      <c r="C17" s="114">
        <f>'форма 1'!N53</f>
        <v>31786.653979999995</v>
      </c>
      <c r="D17" s="127"/>
      <c r="E17" s="125"/>
      <c r="F17" s="125"/>
    </row>
    <row r="18" spans="1:10" ht="22.5" customHeight="1">
      <c r="A18" s="443">
        <f>C17/C16</f>
        <v>0.99710530031425848</v>
      </c>
      <c r="B18" s="443"/>
      <c r="C18" s="443"/>
      <c r="D18" s="125"/>
      <c r="E18" s="125"/>
      <c r="F18" s="125"/>
    </row>
    <row r="19" spans="1:10" ht="21.75" customHeight="1"/>
    <row r="20" spans="1:10" ht="33" customHeight="1">
      <c r="A20" s="128" t="s">
        <v>260</v>
      </c>
      <c r="B20" s="123">
        <f>A18*C12</f>
        <v>3.9075040802290699</v>
      </c>
      <c r="C20" s="436" t="str">
        <f>IF(B20&gt;0.95,"высокоэффективная", IF(A20&gt;=0.8,"эффективная", IF(A20&lt;0.4,"неэффективная","уровень эффективности удовлетворительный")))</f>
        <v>высокоэффективная</v>
      </c>
      <c r="D20" s="437"/>
      <c r="E20" s="437"/>
      <c r="F20" s="437"/>
      <c r="G20" s="437"/>
      <c r="H20" s="437"/>
      <c r="I20" s="437"/>
      <c r="J20" s="437"/>
    </row>
  </sheetData>
  <mergeCells count="7">
    <mergeCell ref="C20:J20"/>
    <mergeCell ref="A1:F1"/>
    <mergeCell ref="A3:B3"/>
    <mergeCell ref="A4:A12"/>
    <mergeCell ref="A13:C13"/>
    <mergeCell ref="A15:A17"/>
    <mergeCell ref="A18:C18"/>
  </mergeCells>
  <pageMargins left="0.23622047244094491" right="0.23622047244094491" top="0.74803149606299213" bottom="0.74803149606299213" header="0.31496062992125984" footer="0.31496062992125984"/>
  <pageSetup paperSize="9" scale="65" fitToWidth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J20"/>
  <sheetViews>
    <sheetView zoomScale="80" zoomScaleNormal="80" workbookViewId="0">
      <selection activeCell="B9" sqref="A9:XFD11"/>
    </sheetView>
  </sheetViews>
  <sheetFormatPr defaultRowHeight="15"/>
  <cols>
    <col min="1" max="1" width="58.7109375" style="112" customWidth="1"/>
    <col min="2" max="2" width="33" style="112" customWidth="1"/>
    <col min="3" max="3" width="10.140625" style="112" customWidth="1"/>
    <col min="4" max="10" width="8.7109375" style="112" customWidth="1"/>
    <col min="11" max="256" width="9.140625" style="112"/>
    <col min="257" max="257" width="58.7109375" style="112" customWidth="1"/>
    <col min="258" max="258" width="33" style="112" customWidth="1"/>
    <col min="259" max="266" width="8.7109375" style="112" customWidth="1"/>
    <col min="267" max="512" width="9.140625" style="112"/>
    <col min="513" max="513" width="58.7109375" style="112" customWidth="1"/>
    <col min="514" max="514" width="33" style="112" customWidth="1"/>
    <col min="515" max="522" width="8.7109375" style="112" customWidth="1"/>
    <col min="523" max="768" width="9.140625" style="112"/>
    <col min="769" max="769" width="58.7109375" style="112" customWidth="1"/>
    <col min="770" max="770" width="33" style="112" customWidth="1"/>
    <col min="771" max="778" width="8.7109375" style="112" customWidth="1"/>
    <col min="779" max="1024" width="9.140625" style="112"/>
    <col min="1025" max="1025" width="58.7109375" style="112" customWidth="1"/>
    <col min="1026" max="1026" width="33" style="112" customWidth="1"/>
    <col min="1027" max="1034" width="8.7109375" style="112" customWidth="1"/>
    <col min="1035" max="1280" width="9.140625" style="112"/>
    <col min="1281" max="1281" width="58.7109375" style="112" customWidth="1"/>
    <col min="1282" max="1282" width="33" style="112" customWidth="1"/>
    <col min="1283" max="1290" width="8.7109375" style="112" customWidth="1"/>
    <col min="1291" max="1536" width="9.140625" style="112"/>
    <col min="1537" max="1537" width="58.7109375" style="112" customWidth="1"/>
    <col min="1538" max="1538" width="33" style="112" customWidth="1"/>
    <col min="1539" max="1546" width="8.7109375" style="112" customWidth="1"/>
    <col min="1547" max="1792" width="9.140625" style="112"/>
    <col min="1793" max="1793" width="58.7109375" style="112" customWidth="1"/>
    <col min="1794" max="1794" width="33" style="112" customWidth="1"/>
    <col min="1795" max="1802" width="8.7109375" style="112" customWidth="1"/>
    <col min="1803" max="2048" width="9.140625" style="112"/>
    <col min="2049" max="2049" width="58.7109375" style="112" customWidth="1"/>
    <col min="2050" max="2050" width="33" style="112" customWidth="1"/>
    <col min="2051" max="2058" width="8.7109375" style="112" customWidth="1"/>
    <col min="2059" max="2304" width="9.140625" style="112"/>
    <col min="2305" max="2305" width="58.7109375" style="112" customWidth="1"/>
    <col min="2306" max="2306" width="33" style="112" customWidth="1"/>
    <col min="2307" max="2314" width="8.7109375" style="112" customWidth="1"/>
    <col min="2315" max="2560" width="9.140625" style="112"/>
    <col min="2561" max="2561" width="58.7109375" style="112" customWidth="1"/>
    <col min="2562" max="2562" width="33" style="112" customWidth="1"/>
    <col min="2563" max="2570" width="8.7109375" style="112" customWidth="1"/>
    <col min="2571" max="2816" width="9.140625" style="112"/>
    <col min="2817" max="2817" width="58.7109375" style="112" customWidth="1"/>
    <col min="2818" max="2818" width="33" style="112" customWidth="1"/>
    <col min="2819" max="2826" width="8.7109375" style="112" customWidth="1"/>
    <col min="2827" max="3072" width="9.140625" style="112"/>
    <col min="3073" max="3073" width="58.7109375" style="112" customWidth="1"/>
    <col min="3074" max="3074" width="33" style="112" customWidth="1"/>
    <col min="3075" max="3082" width="8.7109375" style="112" customWidth="1"/>
    <col min="3083" max="3328" width="9.140625" style="112"/>
    <col min="3329" max="3329" width="58.7109375" style="112" customWidth="1"/>
    <col min="3330" max="3330" width="33" style="112" customWidth="1"/>
    <col min="3331" max="3338" width="8.7109375" style="112" customWidth="1"/>
    <col min="3339" max="3584" width="9.140625" style="112"/>
    <col min="3585" max="3585" width="58.7109375" style="112" customWidth="1"/>
    <col min="3586" max="3586" width="33" style="112" customWidth="1"/>
    <col min="3587" max="3594" width="8.7109375" style="112" customWidth="1"/>
    <col min="3595" max="3840" width="9.140625" style="112"/>
    <col min="3841" max="3841" width="58.7109375" style="112" customWidth="1"/>
    <col min="3842" max="3842" width="33" style="112" customWidth="1"/>
    <col min="3843" max="3850" width="8.7109375" style="112" customWidth="1"/>
    <col min="3851" max="4096" width="9.140625" style="112"/>
    <col min="4097" max="4097" width="58.7109375" style="112" customWidth="1"/>
    <col min="4098" max="4098" width="33" style="112" customWidth="1"/>
    <col min="4099" max="4106" width="8.7109375" style="112" customWidth="1"/>
    <col min="4107" max="4352" width="9.140625" style="112"/>
    <col min="4353" max="4353" width="58.7109375" style="112" customWidth="1"/>
    <col min="4354" max="4354" width="33" style="112" customWidth="1"/>
    <col min="4355" max="4362" width="8.7109375" style="112" customWidth="1"/>
    <col min="4363" max="4608" width="9.140625" style="112"/>
    <col min="4609" max="4609" width="58.7109375" style="112" customWidth="1"/>
    <col min="4610" max="4610" width="33" style="112" customWidth="1"/>
    <col min="4611" max="4618" width="8.7109375" style="112" customWidth="1"/>
    <col min="4619" max="4864" width="9.140625" style="112"/>
    <col min="4865" max="4865" width="58.7109375" style="112" customWidth="1"/>
    <col min="4866" max="4866" width="33" style="112" customWidth="1"/>
    <col min="4867" max="4874" width="8.7109375" style="112" customWidth="1"/>
    <col min="4875" max="5120" width="9.140625" style="112"/>
    <col min="5121" max="5121" width="58.7109375" style="112" customWidth="1"/>
    <col min="5122" max="5122" width="33" style="112" customWidth="1"/>
    <col min="5123" max="5130" width="8.7109375" style="112" customWidth="1"/>
    <col min="5131" max="5376" width="9.140625" style="112"/>
    <col min="5377" max="5377" width="58.7109375" style="112" customWidth="1"/>
    <col min="5378" max="5378" width="33" style="112" customWidth="1"/>
    <col min="5379" max="5386" width="8.7109375" style="112" customWidth="1"/>
    <col min="5387" max="5632" width="9.140625" style="112"/>
    <col min="5633" max="5633" width="58.7109375" style="112" customWidth="1"/>
    <col min="5634" max="5634" width="33" style="112" customWidth="1"/>
    <col min="5635" max="5642" width="8.7109375" style="112" customWidth="1"/>
    <col min="5643" max="5888" width="9.140625" style="112"/>
    <col min="5889" max="5889" width="58.7109375" style="112" customWidth="1"/>
    <col min="5890" max="5890" width="33" style="112" customWidth="1"/>
    <col min="5891" max="5898" width="8.7109375" style="112" customWidth="1"/>
    <col min="5899" max="6144" width="9.140625" style="112"/>
    <col min="6145" max="6145" width="58.7109375" style="112" customWidth="1"/>
    <col min="6146" max="6146" width="33" style="112" customWidth="1"/>
    <col min="6147" max="6154" width="8.7109375" style="112" customWidth="1"/>
    <col min="6155" max="6400" width="9.140625" style="112"/>
    <col min="6401" max="6401" width="58.7109375" style="112" customWidth="1"/>
    <col min="6402" max="6402" width="33" style="112" customWidth="1"/>
    <col min="6403" max="6410" width="8.7109375" style="112" customWidth="1"/>
    <col min="6411" max="6656" width="9.140625" style="112"/>
    <col min="6657" max="6657" width="58.7109375" style="112" customWidth="1"/>
    <col min="6658" max="6658" width="33" style="112" customWidth="1"/>
    <col min="6659" max="6666" width="8.7109375" style="112" customWidth="1"/>
    <col min="6667" max="6912" width="9.140625" style="112"/>
    <col min="6913" max="6913" width="58.7109375" style="112" customWidth="1"/>
    <col min="6914" max="6914" width="33" style="112" customWidth="1"/>
    <col min="6915" max="6922" width="8.7109375" style="112" customWidth="1"/>
    <col min="6923" max="7168" width="9.140625" style="112"/>
    <col min="7169" max="7169" width="58.7109375" style="112" customWidth="1"/>
    <col min="7170" max="7170" width="33" style="112" customWidth="1"/>
    <col min="7171" max="7178" width="8.7109375" style="112" customWidth="1"/>
    <col min="7179" max="7424" width="9.140625" style="112"/>
    <col min="7425" max="7425" width="58.7109375" style="112" customWidth="1"/>
    <col min="7426" max="7426" width="33" style="112" customWidth="1"/>
    <col min="7427" max="7434" width="8.7109375" style="112" customWidth="1"/>
    <col min="7435" max="7680" width="9.140625" style="112"/>
    <col min="7681" max="7681" width="58.7109375" style="112" customWidth="1"/>
    <col min="7682" max="7682" width="33" style="112" customWidth="1"/>
    <col min="7683" max="7690" width="8.7109375" style="112" customWidth="1"/>
    <col min="7691" max="7936" width="9.140625" style="112"/>
    <col min="7937" max="7937" width="58.7109375" style="112" customWidth="1"/>
    <col min="7938" max="7938" width="33" style="112" customWidth="1"/>
    <col min="7939" max="7946" width="8.7109375" style="112" customWidth="1"/>
    <col min="7947" max="8192" width="9.140625" style="112"/>
    <col min="8193" max="8193" width="58.7109375" style="112" customWidth="1"/>
    <col min="8194" max="8194" width="33" style="112" customWidth="1"/>
    <col min="8195" max="8202" width="8.7109375" style="112" customWidth="1"/>
    <col min="8203" max="8448" width="9.140625" style="112"/>
    <col min="8449" max="8449" width="58.7109375" style="112" customWidth="1"/>
    <col min="8450" max="8450" width="33" style="112" customWidth="1"/>
    <col min="8451" max="8458" width="8.7109375" style="112" customWidth="1"/>
    <col min="8459" max="8704" width="9.140625" style="112"/>
    <col min="8705" max="8705" width="58.7109375" style="112" customWidth="1"/>
    <col min="8706" max="8706" width="33" style="112" customWidth="1"/>
    <col min="8707" max="8714" width="8.7109375" style="112" customWidth="1"/>
    <col min="8715" max="8960" width="9.140625" style="112"/>
    <col min="8961" max="8961" width="58.7109375" style="112" customWidth="1"/>
    <col min="8962" max="8962" width="33" style="112" customWidth="1"/>
    <col min="8963" max="8970" width="8.7109375" style="112" customWidth="1"/>
    <col min="8971" max="9216" width="9.140625" style="112"/>
    <col min="9217" max="9217" width="58.7109375" style="112" customWidth="1"/>
    <col min="9218" max="9218" width="33" style="112" customWidth="1"/>
    <col min="9219" max="9226" width="8.7109375" style="112" customWidth="1"/>
    <col min="9227" max="9472" width="9.140625" style="112"/>
    <col min="9473" max="9473" width="58.7109375" style="112" customWidth="1"/>
    <col min="9474" max="9474" width="33" style="112" customWidth="1"/>
    <col min="9475" max="9482" width="8.7109375" style="112" customWidth="1"/>
    <col min="9483" max="9728" width="9.140625" style="112"/>
    <col min="9729" max="9729" width="58.7109375" style="112" customWidth="1"/>
    <col min="9730" max="9730" width="33" style="112" customWidth="1"/>
    <col min="9731" max="9738" width="8.7109375" style="112" customWidth="1"/>
    <col min="9739" max="9984" width="9.140625" style="112"/>
    <col min="9985" max="9985" width="58.7109375" style="112" customWidth="1"/>
    <col min="9986" max="9986" width="33" style="112" customWidth="1"/>
    <col min="9987" max="9994" width="8.7109375" style="112" customWidth="1"/>
    <col min="9995" max="10240" width="9.140625" style="112"/>
    <col min="10241" max="10241" width="58.7109375" style="112" customWidth="1"/>
    <col min="10242" max="10242" width="33" style="112" customWidth="1"/>
    <col min="10243" max="10250" width="8.7109375" style="112" customWidth="1"/>
    <col min="10251" max="10496" width="9.140625" style="112"/>
    <col min="10497" max="10497" width="58.7109375" style="112" customWidth="1"/>
    <col min="10498" max="10498" width="33" style="112" customWidth="1"/>
    <col min="10499" max="10506" width="8.7109375" style="112" customWidth="1"/>
    <col min="10507" max="10752" width="9.140625" style="112"/>
    <col min="10753" max="10753" width="58.7109375" style="112" customWidth="1"/>
    <col min="10754" max="10754" width="33" style="112" customWidth="1"/>
    <col min="10755" max="10762" width="8.7109375" style="112" customWidth="1"/>
    <col min="10763" max="11008" width="9.140625" style="112"/>
    <col min="11009" max="11009" width="58.7109375" style="112" customWidth="1"/>
    <col min="11010" max="11010" width="33" style="112" customWidth="1"/>
    <col min="11011" max="11018" width="8.7109375" style="112" customWidth="1"/>
    <col min="11019" max="11264" width="9.140625" style="112"/>
    <col min="11265" max="11265" width="58.7109375" style="112" customWidth="1"/>
    <col min="11266" max="11266" width="33" style="112" customWidth="1"/>
    <col min="11267" max="11274" width="8.7109375" style="112" customWidth="1"/>
    <col min="11275" max="11520" width="9.140625" style="112"/>
    <col min="11521" max="11521" width="58.7109375" style="112" customWidth="1"/>
    <col min="11522" max="11522" width="33" style="112" customWidth="1"/>
    <col min="11523" max="11530" width="8.7109375" style="112" customWidth="1"/>
    <col min="11531" max="11776" width="9.140625" style="112"/>
    <col min="11777" max="11777" width="58.7109375" style="112" customWidth="1"/>
    <col min="11778" max="11778" width="33" style="112" customWidth="1"/>
    <col min="11779" max="11786" width="8.7109375" style="112" customWidth="1"/>
    <col min="11787" max="12032" width="9.140625" style="112"/>
    <col min="12033" max="12033" width="58.7109375" style="112" customWidth="1"/>
    <col min="12034" max="12034" width="33" style="112" customWidth="1"/>
    <col min="12035" max="12042" width="8.7109375" style="112" customWidth="1"/>
    <col min="12043" max="12288" width="9.140625" style="112"/>
    <col min="12289" max="12289" width="58.7109375" style="112" customWidth="1"/>
    <col min="12290" max="12290" width="33" style="112" customWidth="1"/>
    <col min="12291" max="12298" width="8.7109375" style="112" customWidth="1"/>
    <col min="12299" max="12544" width="9.140625" style="112"/>
    <col min="12545" max="12545" width="58.7109375" style="112" customWidth="1"/>
    <col min="12546" max="12546" width="33" style="112" customWidth="1"/>
    <col min="12547" max="12554" width="8.7109375" style="112" customWidth="1"/>
    <col min="12555" max="12800" width="9.140625" style="112"/>
    <col min="12801" max="12801" width="58.7109375" style="112" customWidth="1"/>
    <col min="12802" max="12802" width="33" style="112" customWidth="1"/>
    <col min="12803" max="12810" width="8.7109375" style="112" customWidth="1"/>
    <col min="12811" max="13056" width="9.140625" style="112"/>
    <col min="13057" max="13057" width="58.7109375" style="112" customWidth="1"/>
    <col min="13058" max="13058" width="33" style="112" customWidth="1"/>
    <col min="13059" max="13066" width="8.7109375" style="112" customWidth="1"/>
    <col min="13067" max="13312" width="9.140625" style="112"/>
    <col min="13313" max="13313" width="58.7109375" style="112" customWidth="1"/>
    <col min="13314" max="13314" width="33" style="112" customWidth="1"/>
    <col min="13315" max="13322" width="8.7109375" style="112" customWidth="1"/>
    <col min="13323" max="13568" width="9.140625" style="112"/>
    <col min="13569" max="13569" width="58.7109375" style="112" customWidth="1"/>
    <col min="13570" max="13570" width="33" style="112" customWidth="1"/>
    <col min="13571" max="13578" width="8.7109375" style="112" customWidth="1"/>
    <col min="13579" max="13824" width="9.140625" style="112"/>
    <col min="13825" max="13825" width="58.7109375" style="112" customWidth="1"/>
    <col min="13826" max="13826" width="33" style="112" customWidth="1"/>
    <col min="13827" max="13834" width="8.7109375" style="112" customWidth="1"/>
    <col min="13835" max="14080" width="9.140625" style="112"/>
    <col min="14081" max="14081" width="58.7109375" style="112" customWidth="1"/>
    <col min="14082" max="14082" width="33" style="112" customWidth="1"/>
    <col min="14083" max="14090" width="8.7109375" style="112" customWidth="1"/>
    <col min="14091" max="14336" width="9.140625" style="112"/>
    <col min="14337" max="14337" width="58.7109375" style="112" customWidth="1"/>
    <col min="14338" max="14338" width="33" style="112" customWidth="1"/>
    <col min="14339" max="14346" width="8.7109375" style="112" customWidth="1"/>
    <col min="14347" max="14592" width="9.140625" style="112"/>
    <col min="14593" max="14593" width="58.7109375" style="112" customWidth="1"/>
    <col min="14594" max="14594" width="33" style="112" customWidth="1"/>
    <col min="14595" max="14602" width="8.7109375" style="112" customWidth="1"/>
    <col min="14603" max="14848" width="9.140625" style="112"/>
    <col min="14849" max="14849" width="58.7109375" style="112" customWidth="1"/>
    <col min="14850" max="14850" width="33" style="112" customWidth="1"/>
    <col min="14851" max="14858" width="8.7109375" style="112" customWidth="1"/>
    <col min="14859" max="15104" width="9.140625" style="112"/>
    <col min="15105" max="15105" width="58.7109375" style="112" customWidth="1"/>
    <col min="15106" max="15106" width="33" style="112" customWidth="1"/>
    <col min="15107" max="15114" width="8.7109375" style="112" customWidth="1"/>
    <col min="15115" max="15360" width="9.140625" style="112"/>
    <col min="15361" max="15361" width="58.7109375" style="112" customWidth="1"/>
    <col min="15362" max="15362" width="33" style="112" customWidth="1"/>
    <col min="15363" max="15370" width="8.7109375" style="112" customWidth="1"/>
    <col min="15371" max="15616" width="9.140625" style="112"/>
    <col min="15617" max="15617" width="58.7109375" style="112" customWidth="1"/>
    <col min="15618" max="15618" width="33" style="112" customWidth="1"/>
    <col min="15619" max="15626" width="8.7109375" style="112" customWidth="1"/>
    <col min="15627" max="15872" width="9.140625" style="112"/>
    <col min="15873" max="15873" width="58.7109375" style="112" customWidth="1"/>
    <col min="15874" max="15874" width="33" style="112" customWidth="1"/>
    <col min="15875" max="15882" width="8.7109375" style="112" customWidth="1"/>
    <col min="15883" max="16128" width="9.140625" style="112"/>
    <col min="16129" max="16129" width="58.7109375" style="112" customWidth="1"/>
    <col min="16130" max="16130" width="33" style="112" customWidth="1"/>
    <col min="16131" max="16138" width="8.7109375" style="112" customWidth="1"/>
    <col min="16139" max="16384" width="9.140625" style="112"/>
  </cols>
  <sheetData>
    <row r="1" spans="1:10" ht="64.900000000000006" customHeight="1">
      <c r="A1" s="438" t="s">
        <v>412</v>
      </c>
      <c r="B1" s="438"/>
      <c r="C1" s="438"/>
      <c r="D1" s="438"/>
      <c r="E1" s="438"/>
      <c r="F1" s="438"/>
    </row>
    <row r="3" spans="1:10" ht="36.75" customHeight="1">
      <c r="A3" s="439" t="s">
        <v>229</v>
      </c>
      <c r="B3" s="440"/>
      <c r="C3" s="116" t="s">
        <v>249</v>
      </c>
      <c r="D3" s="115" t="s">
        <v>250</v>
      </c>
      <c r="E3" s="115" t="s">
        <v>251</v>
      </c>
      <c r="F3" s="115" t="s">
        <v>252</v>
      </c>
      <c r="G3" s="230"/>
      <c r="H3" s="230"/>
      <c r="I3" s="230"/>
      <c r="J3" s="203"/>
    </row>
    <row r="4" spans="1:10" ht="15.6" customHeight="1">
      <c r="A4" s="439" t="s">
        <v>253</v>
      </c>
      <c r="B4" s="117" t="s">
        <v>254</v>
      </c>
      <c r="C4" s="239">
        <v>1</v>
      </c>
      <c r="D4" s="239">
        <v>0</v>
      </c>
      <c r="E4" s="239">
        <v>1</v>
      </c>
      <c r="F4" s="239">
        <v>1</v>
      </c>
      <c r="G4" s="203"/>
      <c r="H4" s="203"/>
      <c r="I4" s="203"/>
      <c r="J4" s="203"/>
    </row>
    <row r="5" spans="1:10" ht="16.899999999999999" customHeight="1">
      <c r="A5" s="439"/>
      <c r="B5" s="118" t="s">
        <v>405</v>
      </c>
      <c r="C5" s="114">
        <f>'форма 5'!F29</f>
        <v>65.2</v>
      </c>
      <c r="D5" s="114">
        <f>'форма 5'!F30</f>
        <v>13.8</v>
      </c>
      <c r="E5" s="114">
        <f>'форма 5'!F31</f>
        <v>91.3</v>
      </c>
      <c r="F5" s="114">
        <f>'форма 5'!F32</f>
        <v>0</v>
      </c>
      <c r="G5" s="203"/>
      <c r="H5" s="203"/>
      <c r="I5" s="203"/>
      <c r="J5" s="203"/>
    </row>
    <row r="6" spans="1:10" ht="22.9" customHeight="1">
      <c r="A6" s="441"/>
      <c r="B6" s="118" t="s">
        <v>406</v>
      </c>
      <c r="C6" s="114">
        <f>'форма 5'!G29</f>
        <v>30</v>
      </c>
      <c r="D6" s="114">
        <f>'форма 5'!G30</f>
        <v>0</v>
      </c>
      <c r="E6" s="114">
        <f>'форма 5'!G31</f>
        <v>85.5</v>
      </c>
      <c r="F6" s="114">
        <f>'форма 5'!G32</f>
        <v>30</v>
      </c>
      <c r="G6" s="203"/>
      <c r="H6" s="203"/>
      <c r="I6" s="203"/>
      <c r="J6" s="203"/>
    </row>
    <row r="7" spans="1:10" ht="21.6" customHeight="1">
      <c r="A7" s="441"/>
      <c r="B7" s="118" t="s">
        <v>407</v>
      </c>
      <c r="C7" s="114">
        <f>'форма 5'!H29</f>
        <v>95.6</v>
      </c>
      <c r="D7" s="114">
        <f>'форма 5'!H30</f>
        <v>13.3</v>
      </c>
      <c r="E7" s="114">
        <f>'форма 5'!H31</f>
        <v>90.76</v>
      </c>
      <c r="F7" s="114">
        <f>'форма 5'!H32</f>
        <v>520</v>
      </c>
      <c r="G7" s="203"/>
      <c r="H7" s="203"/>
      <c r="I7" s="203"/>
      <c r="J7" s="203"/>
    </row>
    <row r="8" spans="1:10" ht="22.15" customHeight="1">
      <c r="A8" s="441"/>
      <c r="B8" s="117" t="s">
        <v>255</v>
      </c>
      <c r="C8" s="119">
        <f>IF(C4=1,C7*C7/C5/C6,C7*C6/C5/C7)</f>
        <v>4.6724744376278107</v>
      </c>
      <c r="D8" s="119" t="e">
        <f>IF(D4=0,D7*D7/D5/D6,D7*D6/D5/D7)</f>
        <v>#DIV/0!</v>
      </c>
      <c r="E8" s="119">
        <f>IF(E4=1,E7*E7/E5/E6,E7*E6/E5/E7)</f>
        <v>1.0552420335248494</v>
      </c>
      <c r="F8" s="119" t="e">
        <f>IF(F4=1,F7*F7/F5/F6,F7*F6/F5/F7)</f>
        <v>#DIV/0!</v>
      </c>
      <c r="G8" s="204"/>
      <c r="H8" s="204"/>
      <c r="I8" s="204"/>
      <c r="J8" s="204"/>
    </row>
    <row r="9" spans="1:10" ht="33.75" hidden="1" customHeight="1">
      <c r="A9" s="441"/>
      <c r="B9" s="120"/>
      <c r="C9" s="121">
        <f>IFERROR(C8,0)</f>
        <v>4.6724744376278107</v>
      </c>
      <c r="D9" s="121">
        <f>IFERROR(D8,0)</f>
        <v>0</v>
      </c>
      <c r="E9" s="121">
        <f>IFERROR(E8,0)</f>
        <v>1.0552420335248494</v>
      </c>
      <c r="F9" s="121">
        <f>IFERROR(F8,0)</f>
        <v>0</v>
      </c>
      <c r="G9" s="121"/>
      <c r="H9" s="121"/>
      <c r="I9" s="121"/>
      <c r="J9" s="121"/>
    </row>
    <row r="10" spans="1:10" ht="33.75" hidden="1" customHeight="1">
      <c r="A10" s="441"/>
      <c r="B10" s="117"/>
      <c r="C10" s="122">
        <f>IF(C9&gt;0,1,0)</f>
        <v>1</v>
      </c>
      <c r="D10" s="122">
        <f>IF(D9&gt;0,1,0)</f>
        <v>0</v>
      </c>
      <c r="E10" s="122">
        <f>IF(E9&gt;0,1,0)</f>
        <v>1</v>
      </c>
      <c r="F10" s="122">
        <f>IF(F9&gt;0,1,0)</f>
        <v>0</v>
      </c>
      <c r="G10" s="122"/>
      <c r="H10" s="122"/>
      <c r="I10" s="122"/>
      <c r="J10" s="122"/>
    </row>
    <row r="11" spans="1:10" ht="33.75" hidden="1" customHeight="1">
      <c r="A11" s="441"/>
      <c r="B11" s="117" t="s">
        <v>256</v>
      </c>
      <c r="C11" s="122">
        <v>4</v>
      </c>
      <c r="D11" s="121"/>
      <c r="E11" s="121"/>
      <c r="F11" s="121"/>
    </row>
    <row r="12" spans="1:10" ht="23.45" customHeight="1">
      <c r="A12" s="441"/>
      <c r="B12" s="117" t="s">
        <v>257</v>
      </c>
      <c r="C12" s="123">
        <f>SUM(C9:F9)/C11</f>
        <v>1.431929117788165</v>
      </c>
      <c r="D12" s="202"/>
    </row>
    <row r="13" spans="1:10" ht="30.6" customHeight="1">
      <c r="A13" s="442" t="s">
        <v>258</v>
      </c>
      <c r="B13" s="442"/>
      <c r="C13" s="442"/>
    </row>
    <row r="14" spans="1:10" ht="15" customHeight="1">
      <c r="A14" s="124"/>
      <c r="B14" s="124"/>
      <c r="C14" s="124"/>
      <c r="D14" s="125"/>
      <c r="E14" s="125"/>
      <c r="F14" s="125"/>
    </row>
    <row r="15" spans="1:10" ht="24.6" hidden="1" customHeight="1">
      <c r="A15" s="439" t="s">
        <v>259</v>
      </c>
      <c r="B15" s="118" t="s">
        <v>346</v>
      </c>
      <c r="C15" s="114"/>
      <c r="D15" s="126"/>
      <c r="E15" s="125"/>
      <c r="F15" s="125"/>
    </row>
    <row r="16" spans="1:10" ht="21" customHeight="1">
      <c r="A16" s="439"/>
      <c r="B16" s="118" t="s">
        <v>406</v>
      </c>
      <c r="C16" s="114">
        <f>'форма 1'!M63</f>
        <v>1184760.23413</v>
      </c>
      <c r="D16" s="127"/>
      <c r="E16" s="125"/>
      <c r="F16" s="125"/>
    </row>
    <row r="17" spans="1:10" ht="21" customHeight="1">
      <c r="A17" s="439"/>
      <c r="B17" s="118" t="s">
        <v>409</v>
      </c>
      <c r="C17" s="114">
        <f>'форма 1'!N63</f>
        <v>926856.59389999998</v>
      </c>
      <c r="D17" s="127"/>
      <c r="E17" s="125"/>
      <c r="F17" s="125"/>
    </row>
    <row r="18" spans="1:10" ht="22.5" customHeight="1">
      <c r="A18" s="443">
        <f>C17/C16</f>
        <v>0.7823157523349985</v>
      </c>
      <c r="B18" s="443"/>
      <c r="C18" s="443"/>
      <c r="D18" s="125"/>
      <c r="E18" s="125"/>
      <c r="F18" s="125"/>
    </row>
    <row r="19" spans="1:10" ht="21.75" customHeight="1"/>
    <row r="20" spans="1:10" ht="33" customHeight="1">
      <c r="A20" s="128" t="s">
        <v>260</v>
      </c>
      <c r="B20" s="123">
        <f>A18*C12</f>
        <v>1.120220705072839</v>
      </c>
      <c r="C20" s="436" t="str">
        <f>IF(B20&gt;0.95,"высокоэффективная", IF(A20&gt;=0.8,"эффективная", IF(A20&lt;0.4,"неэффективная","уровень эффективности удовлетворительный")))</f>
        <v>высокоэффективная</v>
      </c>
      <c r="D20" s="437"/>
      <c r="E20" s="437"/>
      <c r="F20" s="437"/>
      <c r="G20" s="437"/>
      <c r="H20" s="437"/>
      <c r="I20" s="437"/>
      <c r="J20" s="437"/>
    </row>
  </sheetData>
  <mergeCells count="7">
    <mergeCell ref="C20:J20"/>
    <mergeCell ref="A1:F1"/>
    <mergeCell ref="A3:B3"/>
    <mergeCell ref="A4:A12"/>
    <mergeCell ref="A13:C13"/>
    <mergeCell ref="A15:A17"/>
    <mergeCell ref="A18:C18"/>
  </mergeCells>
  <pageMargins left="0.23622047244094491" right="0.23622047244094491" top="0.74803149606299213" bottom="0.74803149606299213" header="0.31496062992125984" footer="0.31496062992125984"/>
  <pageSetup paperSize="9" scale="65" fitToWidth="2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J20"/>
  <sheetViews>
    <sheetView topLeftCell="A2" zoomScale="90" zoomScaleNormal="90" workbookViewId="0">
      <selection activeCell="B8" sqref="A8:XFD12"/>
    </sheetView>
  </sheetViews>
  <sheetFormatPr defaultRowHeight="15"/>
  <cols>
    <col min="1" max="1" width="27.7109375" customWidth="1"/>
    <col min="2" max="2" width="30.7109375" customWidth="1"/>
  </cols>
  <sheetData>
    <row r="1" spans="1:10" s="112" customFormat="1" ht="64.900000000000006" customHeight="1">
      <c r="A1" s="438" t="s">
        <v>413</v>
      </c>
      <c r="B1" s="438"/>
      <c r="C1" s="438"/>
      <c r="D1" s="438"/>
      <c r="E1" s="438"/>
      <c r="F1" s="438"/>
    </row>
    <row r="2" spans="1:10" s="112" customFormat="1"/>
    <row r="3" spans="1:10" s="112" customFormat="1" ht="51" customHeight="1">
      <c r="A3" s="439" t="s">
        <v>229</v>
      </c>
      <c r="B3" s="440"/>
      <c r="C3" s="235" t="s">
        <v>347</v>
      </c>
      <c r="D3" s="235" t="s">
        <v>348</v>
      </c>
      <c r="E3" s="235" t="s">
        <v>349</v>
      </c>
      <c r="F3" s="230"/>
      <c r="G3" s="230"/>
      <c r="H3" s="230"/>
      <c r="I3" s="230"/>
      <c r="J3" s="203"/>
    </row>
    <row r="4" spans="1:10" s="112" customFormat="1" ht="15.6" customHeight="1">
      <c r="A4" s="439" t="s">
        <v>253</v>
      </c>
      <c r="B4" s="117" t="s">
        <v>254</v>
      </c>
      <c r="C4" s="239">
        <v>1</v>
      </c>
      <c r="D4" s="239">
        <v>1</v>
      </c>
      <c r="E4" s="239">
        <v>1</v>
      </c>
      <c r="F4" s="203"/>
      <c r="G4" s="203"/>
      <c r="H4" s="203"/>
      <c r="I4" s="203"/>
      <c r="J4" s="203"/>
    </row>
    <row r="5" spans="1:10" s="112" customFormat="1" ht="16.899999999999999" customHeight="1">
      <c r="A5" s="439"/>
      <c r="B5" s="118" t="s">
        <v>405</v>
      </c>
      <c r="C5" s="114">
        <f>'форма 5'!F34</f>
        <v>100</v>
      </c>
      <c r="D5" s="114">
        <f>'форма 5'!F35</f>
        <v>65.2</v>
      </c>
      <c r="E5" s="114">
        <f>'форма 5'!F36</f>
        <v>100</v>
      </c>
      <c r="F5" s="203"/>
      <c r="G5" s="203"/>
      <c r="H5" s="203"/>
      <c r="I5" s="203"/>
      <c r="J5" s="203"/>
    </row>
    <row r="6" spans="1:10" s="112" customFormat="1">
      <c r="A6" s="441"/>
      <c r="B6" s="118" t="s">
        <v>406</v>
      </c>
      <c r="C6" s="114">
        <f>'форма 5'!G34</f>
        <v>99.7</v>
      </c>
      <c r="D6" s="114">
        <f>'форма 5'!G35</f>
        <v>40</v>
      </c>
      <c r="E6" s="114">
        <f>'форма 5'!G36</f>
        <v>100</v>
      </c>
      <c r="F6" s="203"/>
      <c r="G6" s="203"/>
      <c r="H6" s="203"/>
      <c r="I6" s="203"/>
      <c r="J6" s="203"/>
    </row>
    <row r="7" spans="1:10" s="112" customFormat="1">
      <c r="A7" s="441"/>
      <c r="B7" s="118" t="s">
        <v>407</v>
      </c>
      <c r="C7" s="114">
        <f>'форма 5'!H34</f>
        <v>100</v>
      </c>
      <c r="D7" s="114">
        <f>'форма 5'!H35</f>
        <v>40</v>
      </c>
      <c r="E7" s="114">
        <f>'форма 5'!H36</f>
        <v>100</v>
      </c>
      <c r="F7" s="203"/>
      <c r="G7" s="203"/>
      <c r="H7" s="203"/>
      <c r="I7" s="203"/>
      <c r="J7" s="203"/>
    </row>
    <row r="8" spans="1:10" s="112" customFormat="1" ht="21.75" customHeight="1">
      <c r="A8" s="441"/>
      <c r="B8" s="117" t="s">
        <v>255</v>
      </c>
      <c r="C8" s="119">
        <f>IF(C4=1,C7*C7/C5/C6,C7*C6/C5/C7)</f>
        <v>1.0030090270812437</v>
      </c>
      <c r="D8" s="119">
        <f>IF(D4=1,D7*D7/D5/D6,D7*D6/D5/D7)</f>
        <v>0.61349693251533743</v>
      </c>
      <c r="E8" s="119">
        <f>IF(E4=1,E7*E7/E5/E6,E7*E6/E5/E7)</f>
        <v>1</v>
      </c>
      <c r="F8" s="204"/>
      <c r="G8" s="204"/>
      <c r="H8" s="204"/>
      <c r="I8" s="204"/>
      <c r="J8" s="204"/>
    </row>
    <row r="9" spans="1:10" s="112" customFormat="1" ht="21.75" hidden="1" customHeight="1">
      <c r="A9" s="441"/>
      <c r="B9" s="120"/>
      <c r="C9" s="121">
        <f>IFERROR(C8,0)</f>
        <v>1.0030090270812437</v>
      </c>
      <c r="D9" s="121">
        <f>IFERROR(D8,0)</f>
        <v>0.61349693251533743</v>
      </c>
      <c r="E9" s="121">
        <f>IFERROR(E8,0)</f>
        <v>1</v>
      </c>
      <c r="F9" s="121"/>
      <c r="G9" s="121"/>
      <c r="H9" s="121"/>
      <c r="I9" s="121"/>
      <c r="J9" s="121"/>
    </row>
    <row r="10" spans="1:10" s="112" customFormat="1" ht="15.75" hidden="1" customHeight="1">
      <c r="A10" s="441"/>
      <c r="B10" s="117"/>
      <c r="C10" s="122">
        <f>IF(C9&gt;0,1,0)</f>
        <v>1</v>
      </c>
      <c r="D10" s="122">
        <f>IF(D9&gt;0,1,0)</f>
        <v>1</v>
      </c>
      <c r="E10" s="122">
        <f>IF(E9&gt;0,1,0)</f>
        <v>1</v>
      </c>
      <c r="F10" s="122"/>
      <c r="G10" s="122"/>
      <c r="H10" s="122"/>
      <c r="I10" s="122"/>
      <c r="J10" s="122"/>
    </row>
    <row r="11" spans="1:10" s="112" customFormat="1" ht="19.5" hidden="1" customHeight="1">
      <c r="A11" s="441"/>
      <c r="B11" s="117" t="s">
        <v>256</v>
      </c>
      <c r="C11" s="122">
        <f>SUM(C10:E10)</f>
        <v>3</v>
      </c>
      <c r="D11" s="121"/>
      <c r="E11" s="121"/>
      <c r="F11" s="121"/>
    </row>
    <row r="12" spans="1:10" s="112" customFormat="1">
      <c r="A12" s="441"/>
      <c r="B12" s="117" t="s">
        <v>257</v>
      </c>
      <c r="C12" s="219">
        <f>SUM(C9:E9)/C11</f>
        <v>0.87216865319886028</v>
      </c>
      <c r="D12" s="202"/>
    </row>
    <row r="13" spans="1:10" s="112" customFormat="1" ht="30.6" customHeight="1">
      <c r="A13" s="442" t="s">
        <v>258</v>
      </c>
      <c r="B13" s="442"/>
      <c r="C13" s="442"/>
    </row>
    <row r="14" spans="1:10" s="112" customFormat="1" ht="15" customHeight="1">
      <c r="A14" s="124"/>
      <c r="B14" s="124"/>
      <c r="C14" s="124"/>
      <c r="D14" s="125"/>
      <c r="E14" s="125"/>
      <c r="F14" s="125"/>
    </row>
    <row r="15" spans="1:10" s="112" customFormat="1" ht="24.6" hidden="1" customHeight="1">
      <c r="A15" s="439" t="s">
        <v>259</v>
      </c>
      <c r="B15" s="118" t="s">
        <v>346</v>
      </c>
      <c r="C15" s="114"/>
      <c r="D15" s="126"/>
      <c r="E15" s="125"/>
      <c r="F15" s="125"/>
    </row>
    <row r="16" spans="1:10" s="112" customFormat="1" ht="21" customHeight="1">
      <c r="A16" s="439"/>
      <c r="B16" s="118" t="s">
        <v>406</v>
      </c>
      <c r="C16" s="114">
        <f>'форма 1'!M122</f>
        <v>71086.061379999999</v>
      </c>
      <c r="D16" s="127"/>
      <c r="E16" s="125"/>
      <c r="F16" s="125"/>
    </row>
    <row r="17" spans="1:10" s="112" customFormat="1" ht="21" customHeight="1">
      <c r="A17" s="439"/>
      <c r="B17" s="118" t="s">
        <v>409</v>
      </c>
      <c r="C17" s="114">
        <f>'форма 1'!N122</f>
        <v>61396.380380000002</v>
      </c>
      <c r="D17" s="127"/>
      <c r="E17" s="125"/>
      <c r="F17" s="125"/>
    </row>
    <row r="18" spans="1:10" s="112" customFormat="1" ht="22.5" customHeight="1">
      <c r="A18" s="443">
        <f>C17/C16</f>
        <v>0.86369084442303645</v>
      </c>
      <c r="B18" s="443"/>
      <c r="C18" s="443"/>
      <c r="D18" s="125"/>
      <c r="E18" s="125"/>
      <c r="F18" s="125"/>
    </row>
    <row r="19" spans="1:10" s="112" customFormat="1" ht="21.75" customHeight="1"/>
    <row r="20" spans="1:10" s="112" customFormat="1" ht="45">
      <c r="A20" s="218" t="s">
        <v>260</v>
      </c>
      <c r="B20" s="219">
        <f>A18*C12</f>
        <v>0.75328408056062601</v>
      </c>
      <c r="C20" s="436" t="str">
        <f>IF(B20&gt;0.95,"высокоэффективная", IF(A20&gt;=0.8,"эффективная", IF(A20&lt;0.4,"неэффективная","уровень эффективности удовлетворительный")))</f>
        <v>эффективная</v>
      </c>
      <c r="D20" s="437"/>
      <c r="E20" s="437"/>
      <c r="F20" s="437"/>
      <c r="G20" s="437"/>
      <c r="H20" s="437"/>
      <c r="I20" s="437"/>
      <c r="J20" s="437"/>
    </row>
  </sheetData>
  <mergeCells count="7">
    <mergeCell ref="C20:J20"/>
    <mergeCell ref="A1:F1"/>
    <mergeCell ref="A3:B3"/>
    <mergeCell ref="A4:A12"/>
    <mergeCell ref="A13:C13"/>
    <mergeCell ref="A15:A17"/>
    <mergeCell ref="A18:C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67"/>
  <sheetViews>
    <sheetView zoomScale="80" zoomScaleNormal="80" workbookViewId="0">
      <pane xSplit="4" ySplit="5" topLeftCell="E6" activePane="bottomRight" state="frozen"/>
      <selection activeCell="D15" sqref="D15"/>
      <selection pane="topRight" activeCell="D15" sqref="D15"/>
      <selection pane="bottomLeft" activeCell="D15" sqref="D15"/>
      <selection pane="bottomRight" activeCell="F46" sqref="F46"/>
    </sheetView>
  </sheetViews>
  <sheetFormatPr defaultRowHeight="15"/>
  <cols>
    <col min="1" max="1" width="6.140625" style="8" customWidth="1"/>
    <col min="2" max="2" width="7.7109375" style="8" customWidth="1"/>
    <col min="3" max="3" width="26.28515625" style="8" customWidth="1"/>
    <col min="4" max="4" width="33.140625" style="8" customWidth="1"/>
    <col min="5" max="5" width="13.85546875" style="8" customWidth="1"/>
    <col min="6" max="6" width="13" style="8" customWidth="1"/>
    <col min="7" max="7" width="12.42578125" style="8" customWidth="1"/>
    <col min="8" max="8" width="9.140625" style="8"/>
    <col min="9" max="9" width="10" style="8" customWidth="1"/>
    <col min="10" max="10" width="13.7109375" style="8" customWidth="1"/>
    <col min="11" max="11" width="13.85546875" style="8" customWidth="1"/>
    <col min="12" max="16384" width="9.140625" style="8"/>
  </cols>
  <sheetData>
    <row r="1" spans="1:13">
      <c r="A1" s="386" t="s">
        <v>31</v>
      </c>
      <c r="B1" s="386"/>
      <c r="C1" s="386"/>
      <c r="D1" s="386"/>
      <c r="E1" s="386"/>
      <c r="F1" s="386"/>
      <c r="G1" s="386"/>
    </row>
    <row r="2" spans="1:13">
      <c r="A2" s="13"/>
      <c r="B2" s="13"/>
      <c r="C2" s="13"/>
      <c r="D2" s="13"/>
      <c r="E2" s="13"/>
      <c r="F2" s="13"/>
      <c r="G2" s="13"/>
    </row>
    <row r="3" spans="1:13" s="15" customFormat="1" ht="28.5" customHeight="1">
      <c r="A3" s="387" t="s">
        <v>1</v>
      </c>
      <c r="B3" s="388"/>
      <c r="C3" s="384" t="s">
        <v>18</v>
      </c>
      <c r="D3" s="384" t="s">
        <v>19</v>
      </c>
      <c r="E3" s="384" t="s">
        <v>20</v>
      </c>
      <c r="F3" s="384"/>
      <c r="G3" s="384" t="s">
        <v>21</v>
      </c>
      <c r="H3" s="14"/>
    </row>
    <row r="4" spans="1:13" s="15" customFormat="1" ht="120" customHeight="1">
      <c r="A4" s="389"/>
      <c r="B4" s="390"/>
      <c r="C4" s="384"/>
      <c r="D4" s="384"/>
      <c r="E4" s="384" t="s">
        <v>399</v>
      </c>
      <c r="F4" s="384" t="s">
        <v>22</v>
      </c>
      <c r="G4" s="384"/>
      <c r="H4" s="14"/>
      <c r="I4" s="381" t="s">
        <v>400</v>
      </c>
      <c r="J4" s="381"/>
      <c r="K4" s="381"/>
      <c r="L4" s="381"/>
      <c r="M4" s="381"/>
    </row>
    <row r="5" spans="1:13" s="15" customFormat="1">
      <c r="A5" s="23" t="s">
        <v>12</v>
      </c>
      <c r="B5" s="23" t="s">
        <v>13</v>
      </c>
      <c r="C5" s="384"/>
      <c r="D5" s="384"/>
      <c r="E5" s="384"/>
      <c r="F5" s="384"/>
      <c r="G5" s="384"/>
      <c r="H5" s="14"/>
    </row>
    <row r="6" spans="1:13" s="15" customFormat="1" ht="14.25">
      <c r="A6" s="382" t="s">
        <v>32</v>
      </c>
      <c r="B6" s="382"/>
      <c r="C6" s="385" t="s">
        <v>303</v>
      </c>
      <c r="D6" s="24" t="s">
        <v>16</v>
      </c>
      <c r="E6" s="29">
        <f>E7+E15+E16</f>
        <v>2728885.7274599997</v>
      </c>
      <c r="F6" s="29">
        <f>F7+F15+F16</f>
        <v>2409523.1144400002</v>
      </c>
      <c r="G6" s="28">
        <f>F6/E6*100</f>
        <v>88.296959091898046</v>
      </c>
      <c r="H6" s="14"/>
    </row>
    <row r="7" spans="1:13" s="15" customFormat="1" ht="30">
      <c r="A7" s="382"/>
      <c r="B7" s="382"/>
      <c r="C7" s="385"/>
      <c r="D7" s="25" t="s">
        <v>23</v>
      </c>
      <c r="E7" s="30">
        <f>SUM(E9:E13)</f>
        <v>2673899.6274599996</v>
      </c>
      <c r="F7" s="30">
        <f>SUM(F9:F13)</f>
        <v>2351097.1144400002</v>
      </c>
      <c r="G7" s="27">
        <f>F7/E7*100</f>
        <v>87.927650323709528</v>
      </c>
      <c r="H7" s="14"/>
    </row>
    <row r="8" spans="1:13" s="15" customFormat="1">
      <c r="A8" s="382"/>
      <c r="B8" s="382"/>
      <c r="C8" s="385"/>
      <c r="D8" s="25" t="s">
        <v>24</v>
      </c>
      <c r="E8" s="30"/>
      <c r="F8" s="30"/>
      <c r="G8" s="27"/>
      <c r="H8" s="14"/>
    </row>
    <row r="9" spans="1:13" s="15" customFormat="1" ht="30">
      <c r="A9" s="382"/>
      <c r="B9" s="382"/>
      <c r="C9" s="385"/>
      <c r="D9" s="26" t="s">
        <v>25</v>
      </c>
      <c r="E9" s="30">
        <f t="shared" ref="E9:F11" si="0">E20+E30+E40+E50+E61</f>
        <v>484235.19999999995</v>
      </c>
      <c r="F9" s="30">
        <f t="shared" si="0"/>
        <v>446269.15778000001</v>
      </c>
      <c r="G9" s="27">
        <f t="shared" ref="G9:G15" si="1">F9/E9*100</f>
        <v>92.159586453029448</v>
      </c>
      <c r="H9" s="14"/>
    </row>
    <row r="10" spans="1:13" s="15" customFormat="1" ht="30">
      <c r="A10" s="382"/>
      <c r="B10" s="382"/>
      <c r="C10" s="385"/>
      <c r="D10" s="26" t="s">
        <v>26</v>
      </c>
      <c r="E10" s="30">
        <f t="shared" si="0"/>
        <v>1029105.5937300001</v>
      </c>
      <c r="F10" s="30">
        <f t="shared" si="0"/>
        <v>768554.54484999995</v>
      </c>
      <c r="G10" s="27">
        <f t="shared" si="1"/>
        <v>74.681796458259342</v>
      </c>
      <c r="H10" s="14"/>
    </row>
    <row r="11" spans="1:13" s="15" customFormat="1" ht="30">
      <c r="A11" s="382"/>
      <c r="B11" s="382"/>
      <c r="C11" s="385"/>
      <c r="D11" s="26" t="s">
        <v>27</v>
      </c>
      <c r="E11" s="30">
        <f t="shared" si="0"/>
        <v>1034613.89332</v>
      </c>
      <c r="F11" s="30">
        <f t="shared" si="0"/>
        <v>1016463.3933199999</v>
      </c>
      <c r="G11" s="27">
        <f t="shared" si="1"/>
        <v>98.245674051238908</v>
      </c>
      <c r="H11" s="14"/>
    </row>
    <row r="12" spans="1:13" s="15" customFormat="1" ht="45" customHeight="1">
      <c r="A12" s="382"/>
      <c r="B12" s="382"/>
      <c r="C12" s="385"/>
      <c r="D12" s="26" t="s">
        <v>28</v>
      </c>
      <c r="E12" s="30">
        <f t="shared" ref="E12:F12" si="2">E23+E33+E43+E53+E64</f>
        <v>125944.94041</v>
      </c>
      <c r="F12" s="30">
        <f t="shared" si="2"/>
        <v>119810.01849</v>
      </c>
      <c r="G12" s="27">
        <f t="shared" si="1"/>
        <v>95.128885765455578</v>
      </c>
      <c r="H12" s="14"/>
    </row>
    <row r="13" spans="1:13" s="15" customFormat="1" ht="45">
      <c r="A13" s="382"/>
      <c r="B13" s="382"/>
      <c r="C13" s="385"/>
      <c r="D13" s="26" t="s">
        <v>112</v>
      </c>
      <c r="E13" s="30">
        <f t="shared" ref="E13:F13" si="3">E24+E34+E44+E54+E65</f>
        <v>0</v>
      </c>
      <c r="F13" s="30">
        <f t="shared" si="3"/>
        <v>0</v>
      </c>
      <c r="G13" s="27" t="e">
        <f t="shared" si="1"/>
        <v>#DIV/0!</v>
      </c>
      <c r="H13" s="14"/>
    </row>
    <row r="14" spans="1:13" s="15" customFormat="1" ht="45">
      <c r="A14" s="382"/>
      <c r="B14" s="382"/>
      <c r="C14" s="385"/>
      <c r="D14" s="25" t="s">
        <v>29</v>
      </c>
      <c r="E14" s="30">
        <f t="shared" ref="E14:F14" si="4">E25+E35+E45+E55+E66</f>
        <v>0</v>
      </c>
      <c r="F14" s="30">
        <f t="shared" si="4"/>
        <v>0</v>
      </c>
      <c r="G14" s="27" t="e">
        <f t="shared" si="1"/>
        <v>#DIV/0!</v>
      </c>
      <c r="H14" s="14"/>
    </row>
    <row r="15" spans="1:13" s="15" customFormat="1" ht="45">
      <c r="A15" s="382"/>
      <c r="B15" s="382"/>
      <c r="C15" s="385"/>
      <c r="D15" s="25" t="s">
        <v>67</v>
      </c>
      <c r="E15" s="30">
        <f>E56</f>
        <v>0</v>
      </c>
      <c r="F15" s="30">
        <f>F56</f>
        <v>0</v>
      </c>
      <c r="G15" s="27" t="e">
        <f t="shared" si="1"/>
        <v>#DIV/0!</v>
      </c>
      <c r="H15" s="14"/>
    </row>
    <row r="16" spans="1:13" s="15" customFormat="1">
      <c r="A16" s="382"/>
      <c r="B16" s="382"/>
      <c r="C16" s="385"/>
      <c r="D16" s="25" t="s">
        <v>30</v>
      </c>
      <c r="E16" s="30">
        <f>E26+E36+E46+E57+E67</f>
        <v>54986.099999999991</v>
      </c>
      <c r="F16" s="30">
        <f>F26+F36+F46+F57+F67</f>
        <v>58426</v>
      </c>
      <c r="G16" s="27">
        <f>F16/E16*100</f>
        <v>106.25594468420203</v>
      </c>
      <c r="H16" s="14"/>
    </row>
    <row r="17" spans="1:8" s="15" customFormat="1" ht="14.25">
      <c r="A17" s="382" t="s">
        <v>32</v>
      </c>
      <c r="B17" s="382">
        <v>1</v>
      </c>
      <c r="C17" s="383" t="s">
        <v>46</v>
      </c>
      <c r="D17" s="24" t="s">
        <v>16</v>
      </c>
      <c r="E17" s="29">
        <f>E18+E25+E26</f>
        <v>1272888.1903200001</v>
      </c>
      <c r="F17" s="29">
        <f>F18+F25+F26</f>
        <v>1290144.7699999998</v>
      </c>
      <c r="G17" s="28">
        <f>F17/E17*100</f>
        <v>101.35570270910137</v>
      </c>
      <c r="H17" s="14"/>
    </row>
    <row r="18" spans="1:8" s="15" customFormat="1" ht="30">
      <c r="A18" s="382"/>
      <c r="B18" s="382"/>
      <c r="C18" s="383"/>
      <c r="D18" s="25" t="s">
        <v>23</v>
      </c>
      <c r="E18" s="30">
        <f>SUM(E20:E24)</f>
        <v>1230100.59032</v>
      </c>
      <c r="F18" s="30">
        <f>SUM(F20:F24)</f>
        <v>1242545.7699999998</v>
      </c>
      <c r="G18" s="27">
        <f>F18/E18*100</f>
        <v>101.01172048675811</v>
      </c>
      <c r="H18" s="14"/>
    </row>
    <row r="19" spans="1:8" s="15" customFormat="1">
      <c r="A19" s="382"/>
      <c r="B19" s="382"/>
      <c r="C19" s="383"/>
      <c r="D19" s="25" t="s">
        <v>24</v>
      </c>
      <c r="E19" s="30"/>
      <c r="F19" s="30"/>
      <c r="G19" s="27"/>
      <c r="H19" s="14"/>
    </row>
    <row r="20" spans="1:8" s="15" customFormat="1" ht="30">
      <c r="A20" s="382"/>
      <c r="B20" s="382"/>
      <c r="C20" s="383"/>
      <c r="D20" s="26" t="s">
        <v>25</v>
      </c>
      <c r="E20" s="289">
        <v>138040.5</v>
      </c>
      <c r="F20" s="30">
        <f>'форма 1'!N16+'форма 1'!N20+'форма 1'!N22+'форма 1'!N23+'форма 1'!N30+'форма 1'!N32+'форма 1'!N34</f>
        <v>170232.35644999999</v>
      </c>
      <c r="G20" s="27">
        <f t="shared" ref="G20:G28" si="5">F20/E20*100</f>
        <v>123.32058812449969</v>
      </c>
      <c r="H20" s="14"/>
    </row>
    <row r="21" spans="1:8" s="15" customFormat="1" ht="30">
      <c r="A21" s="382"/>
      <c r="B21" s="382"/>
      <c r="C21" s="383"/>
      <c r="D21" s="26" t="s">
        <v>26</v>
      </c>
      <c r="E21" s="30">
        <f>'форма 1'!M29</f>
        <v>415.9</v>
      </c>
      <c r="F21" s="30">
        <f>'форма 1'!N29</f>
        <v>220</v>
      </c>
      <c r="G21" s="27">
        <f t="shared" si="5"/>
        <v>52.897331089204137</v>
      </c>
      <c r="H21" s="14"/>
    </row>
    <row r="22" spans="1:8" s="15" customFormat="1" ht="30">
      <c r="A22" s="382"/>
      <c r="B22" s="382"/>
      <c r="C22" s="383"/>
      <c r="D22" s="26" t="s">
        <v>27</v>
      </c>
      <c r="E22" s="30">
        <f>'форма 1'!M15+'форма 1'!M19+'форма 1'!M27+'форма 1'!M28</f>
        <v>1034613.89332</v>
      </c>
      <c r="F22" s="30">
        <f>'форма 1'!N15+'форма 1'!N19+'форма 1'!N27+'форма 1'!N28</f>
        <v>1016463.3933199999</v>
      </c>
      <c r="G22" s="27">
        <f t="shared" si="5"/>
        <v>98.245674051238908</v>
      </c>
      <c r="H22" s="14"/>
    </row>
    <row r="23" spans="1:8" s="15" customFormat="1" ht="45" customHeight="1">
      <c r="A23" s="382"/>
      <c r="B23" s="382"/>
      <c r="C23" s="383"/>
      <c r="D23" s="26" t="s">
        <v>28</v>
      </c>
      <c r="E23" s="30">
        <f>'форма 1'!M17+'форма 1'!M21+'форма 1'!M24+'форма 1'!M25+'форма 1'!M35</f>
        <v>57030.296999999999</v>
      </c>
      <c r="F23" s="30">
        <f>'форма 1'!N17+'форма 1'!N21+'форма 1'!N24+'форма 1'!N25+'форма 1'!N35</f>
        <v>55630.020230000002</v>
      </c>
      <c r="G23" s="27">
        <f t="shared" si="5"/>
        <v>97.544679155361933</v>
      </c>
      <c r="H23" s="14"/>
    </row>
    <row r="24" spans="1:8" s="15" customFormat="1" ht="45">
      <c r="A24" s="382"/>
      <c r="B24" s="382"/>
      <c r="C24" s="383"/>
      <c r="D24" s="26" t="s">
        <v>112</v>
      </c>
      <c r="E24" s="30"/>
      <c r="F24" s="30"/>
      <c r="G24" s="27" t="e">
        <f>#REF!/E24*100</f>
        <v>#REF!</v>
      </c>
      <c r="H24" s="14"/>
    </row>
    <row r="25" spans="1:8" s="15" customFormat="1" ht="45">
      <c r="A25" s="382"/>
      <c r="B25" s="382"/>
      <c r="C25" s="383"/>
      <c r="D25" s="25" t="s">
        <v>29</v>
      </c>
      <c r="E25" s="30"/>
      <c r="F25" s="30"/>
      <c r="G25" s="27" t="e">
        <f t="shared" si="5"/>
        <v>#DIV/0!</v>
      </c>
      <c r="H25" s="14"/>
    </row>
    <row r="26" spans="1:8" s="15" customFormat="1">
      <c r="A26" s="382"/>
      <c r="B26" s="382"/>
      <c r="C26" s="383"/>
      <c r="D26" s="25" t="s">
        <v>30</v>
      </c>
      <c r="E26" s="192">
        <v>42787.6</v>
      </c>
      <c r="F26" s="192">
        <v>47599</v>
      </c>
      <c r="G26" s="27">
        <f t="shared" si="5"/>
        <v>111.24484663781095</v>
      </c>
      <c r="H26" s="14"/>
    </row>
    <row r="27" spans="1:8" s="15" customFormat="1" ht="14.25">
      <c r="A27" s="382" t="s">
        <v>32</v>
      </c>
      <c r="B27" s="382" t="s">
        <v>37</v>
      </c>
      <c r="C27" s="383" t="s">
        <v>82</v>
      </c>
      <c r="D27" s="24" t="s">
        <v>16</v>
      </c>
      <c r="E27" s="29">
        <f>E28+E35+E36</f>
        <v>97266.01</v>
      </c>
      <c r="F27" s="29">
        <f>F28+F35+F36</f>
        <v>96335.216180000003</v>
      </c>
      <c r="G27" s="28">
        <f t="shared" si="5"/>
        <v>99.043043073320277</v>
      </c>
      <c r="H27" s="14"/>
    </row>
    <row r="28" spans="1:8" s="15" customFormat="1" ht="30">
      <c r="A28" s="382"/>
      <c r="B28" s="382"/>
      <c r="C28" s="383"/>
      <c r="D28" s="25" t="s">
        <v>23</v>
      </c>
      <c r="E28" s="30">
        <f>SUM(E30:E34)</f>
        <v>88001.209999999992</v>
      </c>
      <c r="F28" s="30">
        <f>SUM(F30:F34)</f>
        <v>88511.716180000003</v>
      </c>
      <c r="G28" s="27">
        <f t="shared" si="5"/>
        <v>100.58011268254154</v>
      </c>
      <c r="H28" s="14"/>
    </row>
    <row r="29" spans="1:8" s="15" customFormat="1">
      <c r="A29" s="382"/>
      <c r="B29" s="382"/>
      <c r="C29" s="383"/>
      <c r="D29" s="25" t="s">
        <v>24</v>
      </c>
      <c r="E29" s="30"/>
      <c r="F29" s="30"/>
      <c r="G29" s="27"/>
      <c r="H29" s="14"/>
    </row>
    <row r="30" spans="1:8" s="15" customFormat="1" ht="30">
      <c r="A30" s="382"/>
      <c r="B30" s="382"/>
      <c r="C30" s="383"/>
      <c r="D30" s="26" t="s">
        <v>25</v>
      </c>
      <c r="E30" s="290">
        <v>79432.899999999994</v>
      </c>
      <c r="F30" s="31">
        <f>'форма 1'!N42+'форма 1'!N44+'форма 1'!N45+'форма 1'!N46+'форма 1'!N47+'форма 1'!N50+'форма 1'!N51</f>
        <v>80699.156180000005</v>
      </c>
      <c r="G30" s="27">
        <f t="shared" ref="G30:G36" si="6">F30/E30*100</f>
        <v>101.59412054702777</v>
      </c>
      <c r="H30" s="14"/>
    </row>
    <row r="31" spans="1:8" s="15" customFormat="1" ht="30">
      <c r="A31" s="382"/>
      <c r="B31" s="382"/>
      <c r="C31" s="383"/>
      <c r="D31" s="26" t="s">
        <v>26</v>
      </c>
      <c r="E31" s="192">
        <f>'форма 1'!M49+'форма 1'!M52</f>
        <v>8529.25</v>
      </c>
      <c r="F31" s="30">
        <f>'форма 1'!N49+'форма 1'!N52</f>
        <v>7773.5</v>
      </c>
      <c r="G31" s="27">
        <f t="shared" si="6"/>
        <v>91.139314711141068</v>
      </c>
      <c r="H31" s="14"/>
    </row>
    <row r="32" spans="1:8" s="15" customFormat="1" ht="30">
      <c r="A32" s="382"/>
      <c r="B32" s="382"/>
      <c r="C32" s="383"/>
      <c r="D32" s="26" t="s">
        <v>27</v>
      </c>
      <c r="E32" s="192"/>
      <c r="F32" s="30"/>
      <c r="G32" s="27" t="e">
        <f t="shared" si="6"/>
        <v>#DIV/0!</v>
      </c>
      <c r="H32" s="14"/>
    </row>
    <row r="33" spans="1:8" s="15" customFormat="1" ht="45" customHeight="1">
      <c r="A33" s="382"/>
      <c r="B33" s="382"/>
      <c r="C33" s="383"/>
      <c r="D33" s="26" t="s">
        <v>28</v>
      </c>
      <c r="E33" s="192">
        <f>'форма 1'!M43</f>
        <v>39.06</v>
      </c>
      <c r="F33" s="30">
        <f>'форма 1'!N43</f>
        <v>39.06</v>
      </c>
      <c r="G33" s="27">
        <f t="shared" si="6"/>
        <v>100</v>
      </c>
      <c r="H33" s="14"/>
    </row>
    <row r="34" spans="1:8" s="15" customFormat="1" ht="45">
      <c r="A34" s="382"/>
      <c r="B34" s="382"/>
      <c r="C34" s="383"/>
      <c r="D34" s="26" t="s">
        <v>112</v>
      </c>
      <c r="E34" s="192"/>
      <c r="F34" s="30"/>
      <c r="G34" s="27" t="e">
        <f t="shared" si="6"/>
        <v>#DIV/0!</v>
      </c>
      <c r="H34" s="14"/>
    </row>
    <row r="35" spans="1:8" s="15" customFormat="1" ht="45">
      <c r="A35" s="382"/>
      <c r="B35" s="382"/>
      <c r="C35" s="383"/>
      <c r="D35" s="25" t="s">
        <v>29</v>
      </c>
      <c r="E35" s="192"/>
      <c r="F35" s="30"/>
      <c r="G35" s="27" t="e">
        <f t="shared" si="6"/>
        <v>#DIV/0!</v>
      </c>
      <c r="H35" s="14"/>
    </row>
    <row r="36" spans="1:8" s="15" customFormat="1">
      <c r="A36" s="382"/>
      <c r="B36" s="382"/>
      <c r="C36" s="383"/>
      <c r="D36" s="25" t="s">
        <v>30</v>
      </c>
      <c r="E36" s="192">
        <v>9264.7999999999993</v>
      </c>
      <c r="F36" s="192">
        <v>7823.5</v>
      </c>
      <c r="G36" s="27">
        <f t="shared" si="6"/>
        <v>84.443269147742001</v>
      </c>
      <c r="H36" s="14"/>
    </row>
    <row r="37" spans="1:8" s="15" customFormat="1" ht="14.25">
      <c r="A37" s="382" t="s">
        <v>32</v>
      </c>
      <c r="B37" s="382" t="s">
        <v>48</v>
      </c>
      <c r="C37" s="383" t="s">
        <v>89</v>
      </c>
      <c r="D37" s="24" t="s">
        <v>16</v>
      </c>
      <c r="E37" s="29">
        <f>E38+E45+E46</f>
        <v>35803.799999999996</v>
      </c>
      <c r="F37" s="29">
        <f>F38+F45+F46</f>
        <v>32136.653979999995</v>
      </c>
      <c r="G37" s="28">
        <f>F37/E37*100</f>
        <v>89.757662538613218</v>
      </c>
      <c r="H37" s="14"/>
    </row>
    <row r="38" spans="1:8" s="15" customFormat="1" ht="30">
      <c r="A38" s="382"/>
      <c r="B38" s="382"/>
      <c r="C38" s="383"/>
      <c r="D38" s="25" t="s">
        <v>23</v>
      </c>
      <c r="E38" s="30">
        <f>SUM(E40:E44)</f>
        <v>35453.799999999996</v>
      </c>
      <c r="F38" s="30">
        <f>SUM(F40:F44)</f>
        <v>31786.653979999995</v>
      </c>
      <c r="G38" s="27">
        <f>F38/E38*100</f>
        <v>89.656550158234097</v>
      </c>
      <c r="H38" s="14"/>
    </row>
    <row r="39" spans="1:8" s="15" customFormat="1">
      <c r="A39" s="382"/>
      <c r="B39" s="382"/>
      <c r="C39" s="383"/>
      <c r="D39" s="25" t="s">
        <v>24</v>
      </c>
      <c r="E39" s="30"/>
      <c r="F39" s="30"/>
      <c r="G39" s="27"/>
      <c r="H39" s="14"/>
    </row>
    <row r="40" spans="1:8" s="15" customFormat="1" ht="30">
      <c r="A40" s="382"/>
      <c r="B40" s="382"/>
      <c r="C40" s="383"/>
      <c r="D40" s="26" t="s">
        <v>25</v>
      </c>
      <c r="E40" s="290">
        <v>35368.699999999997</v>
      </c>
      <c r="F40" s="31">
        <f>'форма 1'!N56+'форма 1'!N57+'форма 1'!N58+'форма 1'!N61+'форма 1'!N62</f>
        <v>31701.553979999997</v>
      </c>
      <c r="G40" s="27">
        <f t="shared" ref="G40:G46" si="7">F40/E40*100</f>
        <v>89.6316629675391</v>
      </c>
      <c r="H40" s="14"/>
    </row>
    <row r="41" spans="1:8" s="15" customFormat="1" ht="30">
      <c r="A41" s="382"/>
      <c r="B41" s="382"/>
      <c r="C41" s="383"/>
      <c r="D41" s="26" t="s">
        <v>26</v>
      </c>
      <c r="E41" s="192"/>
      <c r="F41" s="30"/>
      <c r="G41" s="27" t="e">
        <f t="shared" si="7"/>
        <v>#DIV/0!</v>
      </c>
      <c r="H41" s="14"/>
    </row>
    <row r="42" spans="1:8" s="15" customFormat="1" ht="30">
      <c r="A42" s="382"/>
      <c r="B42" s="382"/>
      <c r="C42" s="383"/>
      <c r="D42" s="26" t="s">
        <v>27</v>
      </c>
      <c r="E42" s="192"/>
      <c r="F42" s="30"/>
      <c r="G42" s="27" t="e">
        <f t="shared" si="7"/>
        <v>#DIV/0!</v>
      </c>
      <c r="H42" s="14"/>
    </row>
    <row r="43" spans="1:8" s="15" customFormat="1" ht="45" customHeight="1">
      <c r="A43" s="382"/>
      <c r="B43" s="382"/>
      <c r="C43" s="383"/>
      <c r="D43" s="26" t="s">
        <v>28</v>
      </c>
      <c r="E43" s="192">
        <f>'форма 1'!M60</f>
        <v>85.1</v>
      </c>
      <c r="F43" s="30">
        <f>'форма 1'!N60</f>
        <v>85.1</v>
      </c>
      <c r="G43" s="27">
        <f t="shared" si="7"/>
        <v>100</v>
      </c>
      <c r="H43" s="14"/>
    </row>
    <row r="44" spans="1:8" s="15" customFormat="1" ht="45">
      <c r="A44" s="382"/>
      <c r="B44" s="382"/>
      <c r="C44" s="383"/>
      <c r="D44" s="26" t="s">
        <v>112</v>
      </c>
      <c r="E44" s="192"/>
      <c r="F44" s="30"/>
      <c r="G44" s="27" t="e">
        <f t="shared" si="7"/>
        <v>#DIV/0!</v>
      </c>
      <c r="H44" s="14"/>
    </row>
    <row r="45" spans="1:8" s="15" customFormat="1" ht="45">
      <c r="A45" s="382"/>
      <c r="B45" s="382"/>
      <c r="C45" s="383"/>
      <c r="D45" s="25" t="s">
        <v>29</v>
      </c>
      <c r="E45" s="192"/>
      <c r="F45" s="30"/>
      <c r="G45" s="27" t="e">
        <f t="shared" si="7"/>
        <v>#DIV/0!</v>
      </c>
      <c r="H45" s="14"/>
    </row>
    <row r="46" spans="1:8" s="15" customFormat="1">
      <c r="A46" s="382"/>
      <c r="B46" s="382"/>
      <c r="C46" s="383"/>
      <c r="D46" s="25" t="s">
        <v>30</v>
      </c>
      <c r="E46" s="192">
        <v>350</v>
      </c>
      <c r="F46" s="192">
        <v>350</v>
      </c>
      <c r="G46" s="27">
        <f t="shared" si="7"/>
        <v>100</v>
      </c>
      <c r="H46" s="14"/>
    </row>
    <row r="47" spans="1:8" s="15" customFormat="1" ht="14.25">
      <c r="A47" s="382" t="s">
        <v>32</v>
      </c>
      <c r="B47" s="382" t="s">
        <v>49</v>
      </c>
      <c r="C47" s="383" t="s">
        <v>113</v>
      </c>
      <c r="D47" s="24" t="s">
        <v>16</v>
      </c>
      <c r="E47" s="29">
        <f>E48+E55+E56+E57</f>
        <v>1254147.3611400002</v>
      </c>
      <c r="F47" s="29">
        <f>F48+F55+F56+F57</f>
        <v>929510.09389999998</v>
      </c>
      <c r="G47" s="28">
        <f>F47/E47*100</f>
        <v>74.114902498785312</v>
      </c>
      <c r="H47" s="14"/>
    </row>
    <row r="48" spans="1:8" s="15" customFormat="1" ht="30">
      <c r="A48" s="382"/>
      <c r="B48" s="382"/>
      <c r="C48" s="383"/>
      <c r="D48" s="25" t="s">
        <v>23</v>
      </c>
      <c r="E48" s="30">
        <f>SUM(E50:E54)</f>
        <v>1251563.6611400002</v>
      </c>
      <c r="F48" s="30">
        <f>SUM(F50:F54)</f>
        <v>926856.59389999998</v>
      </c>
      <c r="G48" s="27">
        <f>F48/E48*100</f>
        <v>74.055888859521744</v>
      </c>
      <c r="H48" s="14"/>
    </row>
    <row r="49" spans="1:8" s="15" customFormat="1">
      <c r="A49" s="382"/>
      <c r="B49" s="382"/>
      <c r="C49" s="383"/>
      <c r="D49" s="25" t="s">
        <v>24</v>
      </c>
      <c r="E49" s="30"/>
      <c r="F49" s="30"/>
      <c r="G49" s="27"/>
      <c r="H49" s="14"/>
    </row>
    <row r="50" spans="1:8" s="15" customFormat="1" ht="30">
      <c r="A50" s="382"/>
      <c r="B50" s="382"/>
      <c r="C50" s="383"/>
      <c r="D50" s="26" t="s">
        <v>25</v>
      </c>
      <c r="E50" s="192">
        <v>228624.1</v>
      </c>
      <c r="F50" s="30">
        <f>'форма 1'!N68+'форма 1'!N69+'форма 1'!N70+'форма 1'!N71+'форма 1'!N72+'форма 1'!N73+'форма 1'!N74+'форма 1'!N75+'форма 1'!N76+'форма 1'!N79+'форма 1'!N80+'форма 1'!N82+'форма 1'!N83+'форма 1'!N87+'форма 1'!N88+'форма 1'!N89+'форма 1'!N90+'форма 1'!N91+'форма 1'!N92+'форма 1'!N93+'форма 1'!N95+'форма 1'!N97+'форма 1'!N98+'форма 1'!N99+'форма 1'!N100+'форма 1'!N102+'форма 1'!N103+'форма 1'!N104+'форма 1'!N105+'форма 1'!N110+'форма 1'!N111+'форма 1'!N114+'форма 1'!N116+'форма 1'!N117+'форма 1'!N118+'форма 1'!N119</f>
        <v>158579.80078999998</v>
      </c>
      <c r="G50" s="27">
        <f>F50/E50*100</f>
        <v>69.362679083263728</v>
      </c>
      <c r="H50" s="14"/>
    </row>
    <row r="51" spans="1:8" s="15" customFormat="1" ht="30">
      <c r="A51" s="382"/>
      <c r="B51" s="382"/>
      <c r="C51" s="383"/>
      <c r="D51" s="26" t="s">
        <v>26</v>
      </c>
      <c r="E51" s="192">
        <f>'форма 1'!M101+'форма 1'!M106+'форма 1'!M108+'форма 1'!M109+'форма 1'!M112+'форма 1'!M113+'форма 1'!M120+'форма 1'!M121</f>
        <v>954149.07773000002</v>
      </c>
      <c r="F51" s="30">
        <f>'форма 1'!N101+'форма 1'!N106+'форма 1'!N108+'форма 1'!N109+'форма 1'!N112+'форма 1'!N113+'форма 1'!N120+'форма 1'!N121</f>
        <v>704220.95484999998</v>
      </c>
      <c r="G51" s="27">
        <f t="shared" ref="G51:G57" si="8">F51/E51*100</f>
        <v>73.806176758604664</v>
      </c>
      <c r="H51" s="14"/>
    </row>
    <row r="52" spans="1:8" s="15" customFormat="1" ht="30">
      <c r="A52" s="382"/>
      <c r="B52" s="382"/>
      <c r="C52" s="383"/>
      <c r="D52" s="26" t="s">
        <v>27</v>
      </c>
      <c r="E52" s="192"/>
      <c r="F52" s="30"/>
      <c r="G52" s="27" t="e">
        <f t="shared" si="8"/>
        <v>#DIV/0!</v>
      </c>
      <c r="H52" s="14"/>
    </row>
    <row r="53" spans="1:8" s="15" customFormat="1" ht="45" customHeight="1">
      <c r="A53" s="382"/>
      <c r="B53" s="382"/>
      <c r="C53" s="383"/>
      <c r="D53" s="26" t="s">
        <v>28</v>
      </c>
      <c r="E53" s="192">
        <f>'форма 1'!M67+'форма 1'!M81+'форма 1'!M94+'форма 1'!M96+'форма 1'!M115</f>
        <v>68790.483410000001</v>
      </c>
      <c r="F53" s="30">
        <f>'форма 1'!N67+'форма 1'!N81+'форма 1'!N94+'форма 1'!N96+'форма 1'!N115</f>
        <v>64055.838260000004</v>
      </c>
      <c r="G53" s="27">
        <f t="shared" si="8"/>
        <v>93.117296295505142</v>
      </c>
      <c r="H53" s="14"/>
    </row>
    <row r="54" spans="1:8" s="15" customFormat="1" ht="45">
      <c r="A54" s="382"/>
      <c r="B54" s="382"/>
      <c r="C54" s="383"/>
      <c r="D54" s="26" t="s">
        <v>112</v>
      </c>
      <c r="E54" s="192"/>
      <c r="F54" s="30"/>
      <c r="G54" s="27" t="e">
        <f t="shared" si="8"/>
        <v>#DIV/0!</v>
      </c>
      <c r="H54" s="14"/>
    </row>
    <row r="55" spans="1:8" s="15" customFormat="1" ht="45">
      <c r="A55" s="382"/>
      <c r="B55" s="382"/>
      <c r="C55" s="383"/>
      <c r="D55" s="25" t="s">
        <v>29</v>
      </c>
      <c r="E55" s="192"/>
      <c r="F55" s="30"/>
      <c r="G55" s="27" t="e">
        <f t="shared" si="8"/>
        <v>#DIV/0!</v>
      </c>
      <c r="H55" s="14"/>
    </row>
    <row r="56" spans="1:8" s="15" customFormat="1" ht="45">
      <c r="A56" s="382"/>
      <c r="B56" s="382"/>
      <c r="C56" s="383"/>
      <c r="D56" s="25" t="s">
        <v>67</v>
      </c>
      <c r="E56" s="192"/>
      <c r="F56" s="30"/>
      <c r="G56" s="27" t="e">
        <f t="shared" si="8"/>
        <v>#DIV/0!</v>
      </c>
      <c r="H56" s="14"/>
    </row>
    <row r="57" spans="1:8" s="15" customFormat="1">
      <c r="A57" s="382"/>
      <c r="B57" s="382"/>
      <c r="C57" s="383"/>
      <c r="D57" s="25" t="s">
        <v>30</v>
      </c>
      <c r="E57" s="192">
        <v>2583.6999999999998</v>
      </c>
      <c r="F57" s="192">
        <v>2653.5</v>
      </c>
      <c r="G57" s="27">
        <f t="shared" si="8"/>
        <v>102.70155203777529</v>
      </c>
      <c r="H57" s="14"/>
    </row>
    <row r="58" spans="1:8" s="15" customFormat="1">
      <c r="A58" s="382" t="s">
        <v>32</v>
      </c>
      <c r="B58" s="382" t="s">
        <v>50</v>
      </c>
      <c r="C58" s="383" t="s">
        <v>304</v>
      </c>
      <c r="D58" s="24" t="s">
        <v>16</v>
      </c>
      <c r="E58" s="29">
        <f>E59+E66+E67</f>
        <v>68780.365999999995</v>
      </c>
      <c r="F58" s="29">
        <f>F59+F66+F67</f>
        <v>61396.380379999995</v>
      </c>
      <c r="G58" s="27">
        <f t="shared" ref="G58:G66" si="9">F58/E58*100</f>
        <v>89.264399058301024</v>
      </c>
      <c r="H58" s="14"/>
    </row>
    <row r="59" spans="1:8" s="15" customFormat="1" ht="30">
      <c r="A59" s="382"/>
      <c r="B59" s="382"/>
      <c r="C59" s="383"/>
      <c r="D59" s="25" t="s">
        <v>23</v>
      </c>
      <c r="E59" s="30">
        <f>SUM(E61:E65)</f>
        <v>68780.365999999995</v>
      </c>
      <c r="F59" s="30">
        <f>SUM(F61:F65)</f>
        <v>61396.380379999995</v>
      </c>
      <c r="G59" s="27">
        <f t="shared" si="9"/>
        <v>89.264399058301024</v>
      </c>
      <c r="H59" s="14"/>
    </row>
    <row r="60" spans="1:8" s="15" customFormat="1">
      <c r="A60" s="382"/>
      <c r="B60" s="382"/>
      <c r="C60" s="383"/>
      <c r="D60" s="25" t="s">
        <v>24</v>
      </c>
      <c r="E60" s="30"/>
      <c r="F60" s="30"/>
      <c r="G60" s="27"/>
      <c r="H60" s="14"/>
    </row>
    <row r="61" spans="1:8" s="15" customFormat="1" ht="30">
      <c r="A61" s="382"/>
      <c r="B61" s="382"/>
      <c r="C61" s="383"/>
      <c r="D61" s="26" t="s">
        <v>25</v>
      </c>
      <c r="E61" s="192">
        <v>2769</v>
      </c>
      <c r="F61" s="30">
        <f>'форма 1'!N124+'форма 1'!N126+'форма 1'!N128</f>
        <v>5056.2903799999995</v>
      </c>
      <c r="G61" s="27">
        <f t="shared" si="9"/>
        <v>182.60348067894546</v>
      </c>
      <c r="H61" s="14"/>
    </row>
    <row r="62" spans="1:8" s="15" customFormat="1" ht="30">
      <c r="A62" s="382"/>
      <c r="B62" s="382"/>
      <c r="C62" s="383"/>
      <c r="D62" s="26" t="s">
        <v>26</v>
      </c>
      <c r="E62" s="30">
        <f>'форма 1'!M125+'форма 1'!M127+'форма 1'!M129</f>
        <v>66011.365999999995</v>
      </c>
      <c r="F62" s="30">
        <f>'форма 1'!N125+'форма 1'!N127+'форма 1'!N129</f>
        <v>56340.09</v>
      </c>
      <c r="G62" s="27">
        <f t="shared" si="9"/>
        <v>85.349074582095454</v>
      </c>
      <c r="H62" s="14"/>
    </row>
    <row r="63" spans="1:8" s="15" customFormat="1" ht="30">
      <c r="A63" s="382"/>
      <c r="B63" s="382"/>
      <c r="C63" s="383"/>
      <c r="D63" s="26" t="s">
        <v>27</v>
      </c>
      <c r="E63" s="30"/>
      <c r="F63" s="30"/>
      <c r="G63" s="27" t="e">
        <f t="shared" si="9"/>
        <v>#DIV/0!</v>
      </c>
      <c r="H63" s="14"/>
    </row>
    <row r="64" spans="1:8" s="15" customFormat="1" ht="45" customHeight="1">
      <c r="A64" s="382"/>
      <c r="B64" s="382"/>
      <c r="C64" s="383"/>
      <c r="D64" s="26" t="s">
        <v>28</v>
      </c>
      <c r="E64" s="30"/>
      <c r="F64" s="30"/>
      <c r="G64" s="27" t="e">
        <f t="shared" si="9"/>
        <v>#DIV/0!</v>
      </c>
      <c r="H64" s="14"/>
    </row>
    <row r="65" spans="1:8" s="15" customFormat="1" ht="45">
      <c r="A65" s="382"/>
      <c r="B65" s="382"/>
      <c r="C65" s="383"/>
      <c r="D65" s="26" t="s">
        <v>112</v>
      </c>
      <c r="E65" s="30"/>
      <c r="F65" s="30"/>
      <c r="G65" s="27" t="e">
        <f t="shared" si="9"/>
        <v>#DIV/0!</v>
      </c>
      <c r="H65" s="14"/>
    </row>
    <row r="66" spans="1:8" s="15" customFormat="1" ht="45">
      <c r="A66" s="382"/>
      <c r="B66" s="382"/>
      <c r="C66" s="383"/>
      <c r="D66" s="25" t="s">
        <v>29</v>
      </c>
      <c r="E66" s="30"/>
      <c r="F66" s="30"/>
      <c r="G66" s="27" t="e">
        <f t="shared" si="9"/>
        <v>#DIV/0!</v>
      </c>
      <c r="H66" s="14"/>
    </row>
    <row r="67" spans="1:8" s="15" customFormat="1">
      <c r="A67" s="382"/>
      <c r="B67" s="382"/>
      <c r="C67" s="383"/>
      <c r="D67" s="25" t="s">
        <v>30</v>
      </c>
      <c r="E67" s="192"/>
      <c r="F67" s="192"/>
      <c r="G67" s="27" t="e">
        <f>F67/E67*100</f>
        <v>#DIV/0!</v>
      </c>
      <c r="H67" s="14"/>
    </row>
  </sheetData>
  <mergeCells count="27">
    <mergeCell ref="B6:B16"/>
    <mergeCell ref="C6:C16"/>
    <mergeCell ref="A17:A26"/>
    <mergeCell ref="B17:B26"/>
    <mergeCell ref="A1:G1"/>
    <mergeCell ref="A3:B4"/>
    <mergeCell ref="C3:C5"/>
    <mergeCell ref="D3:D5"/>
    <mergeCell ref="E3:F3"/>
    <mergeCell ref="G3:G5"/>
    <mergeCell ref="E4:E5"/>
    <mergeCell ref="I4:M4"/>
    <mergeCell ref="A58:A67"/>
    <mergeCell ref="B58:B67"/>
    <mergeCell ref="C58:C67"/>
    <mergeCell ref="C17:C26"/>
    <mergeCell ref="A47:A57"/>
    <mergeCell ref="B47:B57"/>
    <mergeCell ref="C47:C57"/>
    <mergeCell ref="A37:A46"/>
    <mergeCell ref="B37:B46"/>
    <mergeCell ref="C37:C46"/>
    <mergeCell ref="F4:F5"/>
    <mergeCell ref="A27:A36"/>
    <mergeCell ref="B27:B36"/>
    <mergeCell ref="C27:C36"/>
    <mergeCell ref="A6:A16"/>
  </mergeCells>
  <pageMargins left="0.70866141732283472" right="0.35433070866141736" top="0.55118110236220474" bottom="0.47244094488188981" header="0.31496062992125984" footer="0.31496062992125984"/>
  <pageSetup paperSize="9" scale="81" fitToHeight="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F103"/>
  <sheetViews>
    <sheetView view="pageBreakPreview" topLeftCell="A100" zoomScale="80" zoomScaleSheetLayoutView="80" workbookViewId="0">
      <selection activeCell="I38" sqref="I38"/>
    </sheetView>
  </sheetViews>
  <sheetFormatPr defaultRowHeight="15.75"/>
  <cols>
    <col min="1" max="2" width="3.7109375" style="63" customWidth="1"/>
    <col min="3" max="3" width="3.85546875" style="63" customWidth="1"/>
    <col min="4" max="4" width="4.7109375" style="63" customWidth="1"/>
    <col min="5" max="5" width="35" style="63" customWidth="1"/>
    <col min="6" max="6" width="18.42578125" style="63" customWidth="1"/>
    <col min="7" max="8" width="12.85546875" style="64" customWidth="1"/>
    <col min="9" max="9" width="35.5703125" style="63" customWidth="1"/>
    <col min="10" max="10" width="39.85546875" style="305" customWidth="1"/>
    <col min="11" max="11" width="24.85546875" style="65" customWidth="1"/>
    <col min="12" max="32" width="9.140625" style="65"/>
    <col min="33" max="256" width="9.140625" style="63"/>
    <col min="257" max="258" width="3.7109375" style="63" customWidth="1"/>
    <col min="259" max="259" width="3.85546875" style="63" customWidth="1"/>
    <col min="260" max="260" width="4.7109375" style="63" customWidth="1"/>
    <col min="261" max="261" width="35" style="63" customWidth="1"/>
    <col min="262" max="262" width="18.42578125" style="63" customWidth="1"/>
    <col min="263" max="264" width="12.85546875" style="63" customWidth="1"/>
    <col min="265" max="265" width="35.5703125" style="63" customWidth="1"/>
    <col min="266" max="266" width="34.7109375" style="63" customWidth="1"/>
    <col min="267" max="267" width="24.85546875" style="63" customWidth="1"/>
    <col min="268" max="512" width="9.140625" style="63"/>
    <col min="513" max="514" width="3.7109375" style="63" customWidth="1"/>
    <col min="515" max="515" width="3.85546875" style="63" customWidth="1"/>
    <col min="516" max="516" width="4.7109375" style="63" customWidth="1"/>
    <col min="517" max="517" width="35" style="63" customWidth="1"/>
    <col min="518" max="518" width="18.42578125" style="63" customWidth="1"/>
    <col min="519" max="520" width="12.85546875" style="63" customWidth="1"/>
    <col min="521" max="521" width="35.5703125" style="63" customWidth="1"/>
    <col min="522" max="522" width="34.7109375" style="63" customWidth="1"/>
    <col min="523" max="523" width="24.85546875" style="63" customWidth="1"/>
    <col min="524" max="768" width="9.140625" style="63"/>
    <col min="769" max="770" width="3.7109375" style="63" customWidth="1"/>
    <col min="771" max="771" width="3.85546875" style="63" customWidth="1"/>
    <col min="772" max="772" width="4.7109375" style="63" customWidth="1"/>
    <col min="773" max="773" width="35" style="63" customWidth="1"/>
    <col min="774" max="774" width="18.42578125" style="63" customWidth="1"/>
    <col min="775" max="776" width="12.85546875" style="63" customWidth="1"/>
    <col min="777" max="777" width="35.5703125" style="63" customWidth="1"/>
    <col min="778" max="778" width="34.7109375" style="63" customWidth="1"/>
    <col min="779" max="779" width="24.85546875" style="63" customWidth="1"/>
    <col min="780" max="1024" width="9.140625" style="63"/>
    <col min="1025" max="1026" width="3.7109375" style="63" customWidth="1"/>
    <col min="1027" max="1027" width="3.85546875" style="63" customWidth="1"/>
    <col min="1028" max="1028" width="4.7109375" style="63" customWidth="1"/>
    <col min="1029" max="1029" width="35" style="63" customWidth="1"/>
    <col min="1030" max="1030" width="18.42578125" style="63" customWidth="1"/>
    <col min="1031" max="1032" width="12.85546875" style="63" customWidth="1"/>
    <col min="1033" max="1033" width="35.5703125" style="63" customWidth="1"/>
    <col min="1034" max="1034" width="34.7109375" style="63" customWidth="1"/>
    <col min="1035" max="1035" width="24.85546875" style="63" customWidth="1"/>
    <col min="1036" max="1280" width="9.140625" style="63"/>
    <col min="1281" max="1282" width="3.7109375" style="63" customWidth="1"/>
    <col min="1283" max="1283" width="3.85546875" style="63" customWidth="1"/>
    <col min="1284" max="1284" width="4.7109375" style="63" customWidth="1"/>
    <col min="1285" max="1285" width="35" style="63" customWidth="1"/>
    <col min="1286" max="1286" width="18.42578125" style="63" customWidth="1"/>
    <col min="1287" max="1288" width="12.85546875" style="63" customWidth="1"/>
    <col min="1289" max="1289" width="35.5703125" style="63" customWidth="1"/>
    <col min="1290" max="1290" width="34.7109375" style="63" customWidth="1"/>
    <col min="1291" max="1291" width="24.85546875" style="63" customWidth="1"/>
    <col min="1292" max="1536" width="9.140625" style="63"/>
    <col min="1537" max="1538" width="3.7109375" style="63" customWidth="1"/>
    <col min="1539" max="1539" width="3.85546875" style="63" customWidth="1"/>
    <col min="1540" max="1540" width="4.7109375" style="63" customWidth="1"/>
    <col min="1541" max="1541" width="35" style="63" customWidth="1"/>
    <col min="1542" max="1542" width="18.42578125" style="63" customWidth="1"/>
    <col min="1543" max="1544" width="12.85546875" style="63" customWidth="1"/>
    <col min="1545" max="1545" width="35.5703125" style="63" customWidth="1"/>
    <col min="1546" max="1546" width="34.7109375" style="63" customWidth="1"/>
    <col min="1547" max="1547" width="24.85546875" style="63" customWidth="1"/>
    <col min="1548" max="1792" width="9.140625" style="63"/>
    <col min="1793" max="1794" width="3.7109375" style="63" customWidth="1"/>
    <col min="1795" max="1795" width="3.85546875" style="63" customWidth="1"/>
    <col min="1796" max="1796" width="4.7109375" style="63" customWidth="1"/>
    <col min="1797" max="1797" width="35" style="63" customWidth="1"/>
    <col min="1798" max="1798" width="18.42578125" style="63" customWidth="1"/>
    <col min="1799" max="1800" width="12.85546875" style="63" customWidth="1"/>
    <col min="1801" max="1801" width="35.5703125" style="63" customWidth="1"/>
    <col min="1802" max="1802" width="34.7109375" style="63" customWidth="1"/>
    <col min="1803" max="1803" width="24.85546875" style="63" customWidth="1"/>
    <col min="1804" max="2048" width="9.140625" style="63"/>
    <col min="2049" max="2050" width="3.7109375" style="63" customWidth="1"/>
    <col min="2051" max="2051" width="3.85546875" style="63" customWidth="1"/>
    <col min="2052" max="2052" width="4.7109375" style="63" customWidth="1"/>
    <col min="2053" max="2053" width="35" style="63" customWidth="1"/>
    <col min="2054" max="2054" width="18.42578125" style="63" customWidth="1"/>
    <col min="2055" max="2056" width="12.85546875" style="63" customWidth="1"/>
    <col min="2057" max="2057" width="35.5703125" style="63" customWidth="1"/>
    <col min="2058" max="2058" width="34.7109375" style="63" customWidth="1"/>
    <col min="2059" max="2059" width="24.85546875" style="63" customWidth="1"/>
    <col min="2060" max="2304" width="9.140625" style="63"/>
    <col min="2305" max="2306" width="3.7109375" style="63" customWidth="1"/>
    <col min="2307" max="2307" width="3.85546875" style="63" customWidth="1"/>
    <col min="2308" max="2308" width="4.7109375" style="63" customWidth="1"/>
    <col min="2309" max="2309" width="35" style="63" customWidth="1"/>
    <col min="2310" max="2310" width="18.42578125" style="63" customWidth="1"/>
    <col min="2311" max="2312" width="12.85546875" style="63" customWidth="1"/>
    <col min="2313" max="2313" width="35.5703125" style="63" customWidth="1"/>
    <col min="2314" max="2314" width="34.7109375" style="63" customWidth="1"/>
    <col min="2315" max="2315" width="24.85546875" style="63" customWidth="1"/>
    <col min="2316" max="2560" width="9.140625" style="63"/>
    <col min="2561" max="2562" width="3.7109375" style="63" customWidth="1"/>
    <col min="2563" max="2563" width="3.85546875" style="63" customWidth="1"/>
    <col min="2564" max="2564" width="4.7109375" style="63" customWidth="1"/>
    <col min="2565" max="2565" width="35" style="63" customWidth="1"/>
    <col min="2566" max="2566" width="18.42578125" style="63" customWidth="1"/>
    <col min="2567" max="2568" width="12.85546875" style="63" customWidth="1"/>
    <col min="2569" max="2569" width="35.5703125" style="63" customWidth="1"/>
    <col min="2570" max="2570" width="34.7109375" style="63" customWidth="1"/>
    <col min="2571" max="2571" width="24.85546875" style="63" customWidth="1"/>
    <col min="2572" max="2816" width="9.140625" style="63"/>
    <col min="2817" max="2818" width="3.7109375" style="63" customWidth="1"/>
    <col min="2819" max="2819" width="3.85546875" style="63" customWidth="1"/>
    <col min="2820" max="2820" width="4.7109375" style="63" customWidth="1"/>
    <col min="2821" max="2821" width="35" style="63" customWidth="1"/>
    <col min="2822" max="2822" width="18.42578125" style="63" customWidth="1"/>
    <col min="2823" max="2824" width="12.85546875" style="63" customWidth="1"/>
    <col min="2825" max="2825" width="35.5703125" style="63" customWidth="1"/>
    <col min="2826" max="2826" width="34.7109375" style="63" customWidth="1"/>
    <col min="2827" max="2827" width="24.85546875" style="63" customWidth="1"/>
    <col min="2828" max="3072" width="9.140625" style="63"/>
    <col min="3073" max="3074" width="3.7109375" style="63" customWidth="1"/>
    <col min="3075" max="3075" width="3.85546875" style="63" customWidth="1"/>
    <col min="3076" max="3076" width="4.7109375" style="63" customWidth="1"/>
    <col min="3077" max="3077" width="35" style="63" customWidth="1"/>
    <col min="3078" max="3078" width="18.42578125" style="63" customWidth="1"/>
    <col min="3079" max="3080" width="12.85546875" style="63" customWidth="1"/>
    <col min="3081" max="3081" width="35.5703125" style="63" customWidth="1"/>
    <col min="3082" max="3082" width="34.7109375" style="63" customWidth="1"/>
    <col min="3083" max="3083" width="24.85546875" style="63" customWidth="1"/>
    <col min="3084" max="3328" width="9.140625" style="63"/>
    <col min="3329" max="3330" width="3.7109375" style="63" customWidth="1"/>
    <col min="3331" max="3331" width="3.85546875" style="63" customWidth="1"/>
    <col min="3332" max="3332" width="4.7109375" style="63" customWidth="1"/>
    <col min="3333" max="3333" width="35" style="63" customWidth="1"/>
    <col min="3334" max="3334" width="18.42578125" style="63" customWidth="1"/>
    <col min="3335" max="3336" width="12.85546875" style="63" customWidth="1"/>
    <col min="3337" max="3337" width="35.5703125" style="63" customWidth="1"/>
    <col min="3338" max="3338" width="34.7109375" style="63" customWidth="1"/>
    <col min="3339" max="3339" width="24.85546875" style="63" customWidth="1"/>
    <col min="3340" max="3584" width="9.140625" style="63"/>
    <col min="3585" max="3586" width="3.7109375" style="63" customWidth="1"/>
    <col min="3587" max="3587" width="3.85546875" style="63" customWidth="1"/>
    <col min="3588" max="3588" width="4.7109375" style="63" customWidth="1"/>
    <col min="3589" max="3589" width="35" style="63" customWidth="1"/>
    <col min="3590" max="3590" width="18.42578125" style="63" customWidth="1"/>
    <col min="3591" max="3592" width="12.85546875" style="63" customWidth="1"/>
    <col min="3593" max="3593" width="35.5703125" style="63" customWidth="1"/>
    <col min="3594" max="3594" width="34.7109375" style="63" customWidth="1"/>
    <col min="3595" max="3595" width="24.85546875" style="63" customWidth="1"/>
    <col min="3596" max="3840" width="9.140625" style="63"/>
    <col min="3841" max="3842" width="3.7109375" style="63" customWidth="1"/>
    <col min="3843" max="3843" width="3.85546875" style="63" customWidth="1"/>
    <col min="3844" max="3844" width="4.7109375" style="63" customWidth="1"/>
    <col min="3845" max="3845" width="35" style="63" customWidth="1"/>
    <col min="3846" max="3846" width="18.42578125" style="63" customWidth="1"/>
    <col min="3847" max="3848" width="12.85546875" style="63" customWidth="1"/>
    <col min="3849" max="3849" width="35.5703125" style="63" customWidth="1"/>
    <col min="3850" max="3850" width="34.7109375" style="63" customWidth="1"/>
    <col min="3851" max="3851" width="24.85546875" style="63" customWidth="1"/>
    <col min="3852" max="4096" width="9.140625" style="63"/>
    <col min="4097" max="4098" width="3.7109375" style="63" customWidth="1"/>
    <col min="4099" max="4099" width="3.85546875" style="63" customWidth="1"/>
    <col min="4100" max="4100" width="4.7109375" style="63" customWidth="1"/>
    <col min="4101" max="4101" width="35" style="63" customWidth="1"/>
    <col min="4102" max="4102" width="18.42578125" style="63" customWidth="1"/>
    <col min="4103" max="4104" width="12.85546875" style="63" customWidth="1"/>
    <col min="4105" max="4105" width="35.5703125" style="63" customWidth="1"/>
    <col min="4106" max="4106" width="34.7109375" style="63" customWidth="1"/>
    <col min="4107" max="4107" width="24.85546875" style="63" customWidth="1"/>
    <col min="4108" max="4352" width="9.140625" style="63"/>
    <col min="4353" max="4354" width="3.7109375" style="63" customWidth="1"/>
    <col min="4355" max="4355" width="3.85546875" style="63" customWidth="1"/>
    <col min="4356" max="4356" width="4.7109375" style="63" customWidth="1"/>
    <col min="4357" max="4357" width="35" style="63" customWidth="1"/>
    <col min="4358" max="4358" width="18.42578125" style="63" customWidth="1"/>
    <col min="4359" max="4360" width="12.85546875" style="63" customWidth="1"/>
    <col min="4361" max="4361" width="35.5703125" style="63" customWidth="1"/>
    <col min="4362" max="4362" width="34.7109375" style="63" customWidth="1"/>
    <col min="4363" max="4363" width="24.85546875" style="63" customWidth="1"/>
    <col min="4364" max="4608" width="9.140625" style="63"/>
    <col min="4609" max="4610" width="3.7109375" style="63" customWidth="1"/>
    <col min="4611" max="4611" width="3.85546875" style="63" customWidth="1"/>
    <col min="4612" max="4612" width="4.7109375" style="63" customWidth="1"/>
    <col min="4613" max="4613" width="35" style="63" customWidth="1"/>
    <col min="4614" max="4614" width="18.42578125" style="63" customWidth="1"/>
    <col min="4615" max="4616" width="12.85546875" style="63" customWidth="1"/>
    <col min="4617" max="4617" width="35.5703125" style="63" customWidth="1"/>
    <col min="4618" max="4618" width="34.7109375" style="63" customWidth="1"/>
    <col min="4619" max="4619" width="24.85546875" style="63" customWidth="1"/>
    <col min="4620" max="4864" width="9.140625" style="63"/>
    <col min="4865" max="4866" width="3.7109375" style="63" customWidth="1"/>
    <col min="4867" max="4867" width="3.85546875" style="63" customWidth="1"/>
    <col min="4868" max="4868" width="4.7109375" style="63" customWidth="1"/>
    <col min="4869" max="4869" width="35" style="63" customWidth="1"/>
    <col min="4870" max="4870" width="18.42578125" style="63" customWidth="1"/>
    <col min="4871" max="4872" width="12.85546875" style="63" customWidth="1"/>
    <col min="4873" max="4873" width="35.5703125" style="63" customWidth="1"/>
    <col min="4874" max="4874" width="34.7109375" style="63" customWidth="1"/>
    <col min="4875" max="4875" width="24.85546875" style="63" customWidth="1"/>
    <col min="4876" max="5120" width="9.140625" style="63"/>
    <col min="5121" max="5122" width="3.7109375" style="63" customWidth="1"/>
    <col min="5123" max="5123" width="3.85546875" style="63" customWidth="1"/>
    <col min="5124" max="5124" width="4.7109375" style="63" customWidth="1"/>
    <col min="5125" max="5125" width="35" style="63" customWidth="1"/>
    <col min="5126" max="5126" width="18.42578125" style="63" customWidth="1"/>
    <col min="5127" max="5128" width="12.85546875" style="63" customWidth="1"/>
    <col min="5129" max="5129" width="35.5703125" style="63" customWidth="1"/>
    <col min="5130" max="5130" width="34.7109375" style="63" customWidth="1"/>
    <col min="5131" max="5131" width="24.85546875" style="63" customWidth="1"/>
    <col min="5132" max="5376" width="9.140625" style="63"/>
    <col min="5377" max="5378" width="3.7109375" style="63" customWidth="1"/>
    <col min="5379" max="5379" width="3.85546875" style="63" customWidth="1"/>
    <col min="5380" max="5380" width="4.7109375" style="63" customWidth="1"/>
    <col min="5381" max="5381" width="35" style="63" customWidth="1"/>
    <col min="5382" max="5382" width="18.42578125" style="63" customWidth="1"/>
    <col min="5383" max="5384" width="12.85546875" style="63" customWidth="1"/>
    <col min="5385" max="5385" width="35.5703125" style="63" customWidth="1"/>
    <col min="5386" max="5386" width="34.7109375" style="63" customWidth="1"/>
    <col min="5387" max="5387" width="24.85546875" style="63" customWidth="1"/>
    <col min="5388" max="5632" width="9.140625" style="63"/>
    <col min="5633" max="5634" width="3.7109375" style="63" customWidth="1"/>
    <col min="5635" max="5635" width="3.85546875" style="63" customWidth="1"/>
    <col min="5636" max="5636" width="4.7109375" style="63" customWidth="1"/>
    <col min="5637" max="5637" width="35" style="63" customWidth="1"/>
    <col min="5638" max="5638" width="18.42578125" style="63" customWidth="1"/>
    <col min="5639" max="5640" width="12.85546875" style="63" customWidth="1"/>
    <col min="5641" max="5641" width="35.5703125" style="63" customWidth="1"/>
    <col min="5642" max="5642" width="34.7109375" style="63" customWidth="1"/>
    <col min="5643" max="5643" width="24.85546875" style="63" customWidth="1"/>
    <col min="5644" max="5888" width="9.140625" style="63"/>
    <col min="5889" max="5890" width="3.7109375" style="63" customWidth="1"/>
    <col min="5891" max="5891" width="3.85546875" style="63" customWidth="1"/>
    <col min="5892" max="5892" width="4.7109375" style="63" customWidth="1"/>
    <col min="5893" max="5893" width="35" style="63" customWidth="1"/>
    <col min="5894" max="5894" width="18.42578125" style="63" customWidth="1"/>
    <col min="5895" max="5896" width="12.85546875" style="63" customWidth="1"/>
    <col min="5897" max="5897" width="35.5703125" style="63" customWidth="1"/>
    <col min="5898" max="5898" width="34.7109375" style="63" customWidth="1"/>
    <col min="5899" max="5899" width="24.85546875" style="63" customWidth="1"/>
    <col min="5900" max="6144" width="9.140625" style="63"/>
    <col min="6145" max="6146" width="3.7109375" style="63" customWidth="1"/>
    <col min="6147" max="6147" width="3.85546875" style="63" customWidth="1"/>
    <col min="6148" max="6148" width="4.7109375" style="63" customWidth="1"/>
    <col min="6149" max="6149" width="35" style="63" customWidth="1"/>
    <col min="6150" max="6150" width="18.42578125" style="63" customWidth="1"/>
    <col min="6151" max="6152" width="12.85546875" style="63" customWidth="1"/>
    <col min="6153" max="6153" width="35.5703125" style="63" customWidth="1"/>
    <col min="6154" max="6154" width="34.7109375" style="63" customWidth="1"/>
    <col min="6155" max="6155" width="24.85546875" style="63" customWidth="1"/>
    <col min="6156" max="6400" width="9.140625" style="63"/>
    <col min="6401" max="6402" width="3.7109375" style="63" customWidth="1"/>
    <col min="6403" max="6403" width="3.85546875" style="63" customWidth="1"/>
    <col min="6404" max="6404" width="4.7109375" style="63" customWidth="1"/>
    <col min="6405" max="6405" width="35" style="63" customWidth="1"/>
    <col min="6406" max="6406" width="18.42578125" style="63" customWidth="1"/>
    <col min="6407" max="6408" width="12.85546875" style="63" customWidth="1"/>
    <col min="6409" max="6409" width="35.5703125" style="63" customWidth="1"/>
    <col min="6410" max="6410" width="34.7109375" style="63" customWidth="1"/>
    <col min="6411" max="6411" width="24.85546875" style="63" customWidth="1"/>
    <col min="6412" max="6656" width="9.140625" style="63"/>
    <col min="6657" max="6658" width="3.7109375" style="63" customWidth="1"/>
    <col min="6659" max="6659" width="3.85546875" style="63" customWidth="1"/>
    <col min="6660" max="6660" width="4.7109375" style="63" customWidth="1"/>
    <col min="6661" max="6661" width="35" style="63" customWidth="1"/>
    <col min="6662" max="6662" width="18.42578125" style="63" customWidth="1"/>
    <col min="6663" max="6664" width="12.85546875" style="63" customWidth="1"/>
    <col min="6665" max="6665" width="35.5703125" style="63" customWidth="1"/>
    <col min="6666" max="6666" width="34.7109375" style="63" customWidth="1"/>
    <col min="6667" max="6667" width="24.85546875" style="63" customWidth="1"/>
    <col min="6668" max="6912" width="9.140625" style="63"/>
    <col min="6913" max="6914" width="3.7109375" style="63" customWidth="1"/>
    <col min="6915" max="6915" width="3.85546875" style="63" customWidth="1"/>
    <col min="6916" max="6916" width="4.7109375" style="63" customWidth="1"/>
    <col min="6917" max="6917" width="35" style="63" customWidth="1"/>
    <col min="6918" max="6918" width="18.42578125" style="63" customWidth="1"/>
    <col min="6919" max="6920" width="12.85546875" style="63" customWidth="1"/>
    <col min="6921" max="6921" width="35.5703125" style="63" customWidth="1"/>
    <col min="6922" max="6922" width="34.7109375" style="63" customWidth="1"/>
    <col min="6923" max="6923" width="24.85546875" style="63" customWidth="1"/>
    <col min="6924" max="7168" width="9.140625" style="63"/>
    <col min="7169" max="7170" width="3.7109375" style="63" customWidth="1"/>
    <col min="7171" max="7171" width="3.85546875" style="63" customWidth="1"/>
    <col min="7172" max="7172" width="4.7109375" style="63" customWidth="1"/>
    <col min="7173" max="7173" width="35" style="63" customWidth="1"/>
    <col min="7174" max="7174" width="18.42578125" style="63" customWidth="1"/>
    <col min="7175" max="7176" width="12.85546875" style="63" customWidth="1"/>
    <col min="7177" max="7177" width="35.5703125" style="63" customWidth="1"/>
    <col min="7178" max="7178" width="34.7109375" style="63" customWidth="1"/>
    <col min="7179" max="7179" width="24.85546875" style="63" customWidth="1"/>
    <col min="7180" max="7424" width="9.140625" style="63"/>
    <col min="7425" max="7426" width="3.7109375" style="63" customWidth="1"/>
    <col min="7427" max="7427" width="3.85546875" style="63" customWidth="1"/>
    <col min="7428" max="7428" width="4.7109375" style="63" customWidth="1"/>
    <col min="7429" max="7429" width="35" style="63" customWidth="1"/>
    <col min="7430" max="7430" width="18.42578125" style="63" customWidth="1"/>
    <col min="7431" max="7432" width="12.85546875" style="63" customWidth="1"/>
    <col min="7433" max="7433" width="35.5703125" style="63" customWidth="1"/>
    <col min="7434" max="7434" width="34.7109375" style="63" customWidth="1"/>
    <col min="7435" max="7435" width="24.85546875" style="63" customWidth="1"/>
    <col min="7436" max="7680" width="9.140625" style="63"/>
    <col min="7681" max="7682" width="3.7109375" style="63" customWidth="1"/>
    <col min="7683" max="7683" width="3.85546875" style="63" customWidth="1"/>
    <col min="7684" max="7684" width="4.7109375" style="63" customWidth="1"/>
    <col min="7685" max="7685" width="35" style="63" customWidth="1"/>
    <col min="7686" max="7686" width="18.42578125" style="63" customWidth="1"/>
    <col min="7687" max="7688" width="12.85546875" style="63" customWidth="1"/>
    <col min="7689" max="7689" width="35.5703125" style="63" customWidth="1"/>
    <col min="7690" max="7690" width="34.7109375" style="63" customWidth="1"/>
    <col min="7691" max="7691" width="24.85546875" style="63" customWidth="1"/>
    <col min="7692" max="7936" width="9.140625" style="63"/>
    <col min="7937" max="7938" width="3.7109375" style="63" customWidth="1"/>
    <col min="7939" max="7939" width="3.85546875" style="63" customWidth="1"/>
    <col min="7940" max="7940" width="4.7109375" style="63" customWidth="1"/>
    <col min="7941" max="7941" width="35" style="63" customWidth="1"/>
    <col min="7942" max="7942" width="18.42578125" style="63" customWidth="1"/>
    <col min="7943" max="7944" width="12.85546875" style="63" customWidth="1"/>
    <col min="7945" max="7945" width="35.5703125" style="63" customWidth="1"/>
    <col min="7946" max="7946" width="34.7109375" style="63" customWidth="1"/>
    <col min="7947" max="7947" width="24.85546875" style="63" customWidth="1"/>
    <col min="7948" max="8192" width="9.140625" style="63"/>
    <col min="8193" max="8194" width="3.7109375" style="63" customWidth="1"/>
    <col min="8195" max="8195" width="3.85546875" style="63" customWidth="1"/>
    <col min="8196" max="8196" width="4.7109375" style="63" customWidth="1"/>
    <col min="8197" max="8197" width="35" style="63" customWidth="1"/>
    <col min="8198" max="8198" width="18.42578125" style="63" customWidth="1"/>
    <col min="8199" max="8200" width="12.85546875" style="63" customWidth="1"/>
    <col min="8201" max="8201" width="35.5703125" style="63" customWidth="1"/>
    <col min="8202" max="8202" width="34.7109375" style="63" customWidth="1"/>
    <col min="8203" max="8203" width="24.85546875" style="63" customWidth="1"/>
    <col min="8204" max="8448" width="9.140625" style="63"/>
    <col min="8449" max="8450" width="3.7109375" style="63" customWidth="1"/>
    <col min="8451" max="8451" width="3.85546875" style="63" customWidth="1"/>
    <col min="8452" max="8452" width="4.7109375" style="63" customWidth="1"/>
    <col min="8453" max="8453" width="35" style="63" customWidth="1"/>
    <col min="8454" max="8454" width="18.42578125" style="63" customWidth="1"/>
    <col min="8455" max="8456" width="12.85546875" style="63" customWidth="1"/>
    <col min="8457" max="8457" width="35.5703125" style="63" customWidth="1"/>
    <col min="8458" max="8458" width="34.7109375" style="63" customWidth="1"/>
    <col min="8459" max="8459" width="24.85546875" style="63" customWidth="1"/>
    <col min="8460" max="8704" width="9.140625" style="63"/>
    <col min="8705" max="8706" width="3.7109375" style="63" customWidth="1"/>
    <col min="8707" max="8707" width="3.85546875" style="63" customWidth="1"/>
    <col min="8708" max="8708" width="4.7109375" style="63" customWidth="1"/>
    <col min="8709" max="8709" width="35" style="63" customWidth="1"/>
    <col min="8710" max="8710" width="18.42578125" style="63" customWidth="1"/>
    <col min="8711" max="8712" width="12.85546875" style="63" customWidth="1"/>
    <col min="8713" max="8713" width="35.5703125" style="63" customWidth="1"/>
    <col min="8714" max="8714" width="34.7109375" style="63" customWidth="1"/>
    <col min="8715" max="8715" width="24.85546875" style="63" customWidth="1"/>
    <col min="8716" max="8960" width="9.140625" style="63"/>
    <col min="8961" max="8962" width="3.7109375" style="63" customWidth="1"/>
    <col min="8963" max="8963" width="3.85546875" style="63" customWidth="1"/>
    <col min="8964" max="8964" width="4.7109375" style="63" customWidth="1"/>
    <col min="8965" max="8965" width="35" style="63" customWidth="1"/>
    <col min="8966" max="8966" width="18.42578125" style="63" customWidth="1"/>
    <col min="8967" max="8968" width="12.85546875" style="63" customWidth="1"/>
    <col min="8969" max="8969" width="35.5703125" style="63" customWidth="1"/>
    <col min="8970" max="8970" width="34.7109375" style="63" customWidth="1"/>
    <col min="8971" max="8971" width="24.85546875" style="63" customWidth="1"/>
    <col min="8972" max="9216" width="9.140625" style="63"/>
    <col min="9217" max="9218" width="3.7109375" style="63" customWidth="1"/>
    <col min="9219" max="9219" width="3.85546875" style="63" customWidth="1"/>
    <col min="9220" max="9220" width="4.7109375" style="63" customWidth="1"/>
    <col min="9221" max="9221" width="35" style="63" customWidth="1"/>
    <col min="9222" max="9222" width="18.42578125" style="63" customWidth="1"/>
    <col min="9223" max="9224" width="12.85546875" style="63" customWidth="1"/>
    <col min="9225" max="9225" width="35.5703125" style="63" customWidth="1"/>
    <col min="9226" max="9226" width="34.7109375" style="63" customWidth="1"/>
    <col min="9227" max="9227" width="24.85546875" style="63" customWidth="1"/>
    <col min="9228" max="9472" width="9.140625" style="63"/>
    <col min="9473" max="9474" width="3.7109375" style="63" customWidth="1"/>
    <col min="9475" max="9475" width="3.85546875" style="63" customWidth="1"/>
    <col min="9476" max="9476" width="4.7109375" style="63" customWidth="1"/>
    <col min="9477" max="9477" width="35" style="63" customWidth="1"/>
    <col min="9478" max="9478" width="18.42578125" style="63" customWidth="1"/>
    <col min="9479" max="9480" width="12.85546875" style="63" customWidth="1"/>
    <col min="9481" max="9481" width="35.5703125" style="63" customWidth="1"/>
    <col min="9482" max="9482" width="34.7109375" style="63" customWidth="1"/>
    <col min="9483" max="9483" width="24.85546875" style="63" customWidth="1"/>
    <col min="9484" max="9728" width="9.140625" style="63"/>
    <col min="9729" max="9730" width="3.7109375" style="63" customWidth="1"/>
    <col min="9731" max="9731" width="3.85546875" style="63" customWidth="1"/>
    <col min="9732" max="9732" width="4.7109375" style="63" customWidth="1"/>
    <col min="9733" max="9733" width="35" style="63" customWidth="1"/>
    <col min="9734" max="9734" width="18.42578125" style="63" customWidth="1"/>
    <col min="9735" max="9736" width="12.85546875" style="63" customWidth="1"/>
    <col min="9737" max="9737" width="35.5703125" style="63" customWidth="1"/>
    <col min="9738" max="9738" width="34.7109375" style="63" customWidth="1"/>
    <col min="9739" max="9739" width="24.85546875" style="63" customWidth="1"/>
    <col min="9740" max="9984" width="9.140625" style="63"/>
    <col min="9985" max="9986" width="3.7109375" style="63" customWidth="1"/>
    <col min="9987" max="9987" width="3.85546875" style="63" customWidth="1"/>
    <col min="9988" max="9988" width="4.7109375" style="63" customWidth="1"/>
    <col min="9989" max="9989" width="35" style="63" customWidth="1"/>
    <col min="9990" max="9990" width="18.42578125" style="63" customWidth="1"/>
    <col min="9991" max="9992" width="12.85546875" style="63" customWidth="1"/>
    <col min="9993" max="9993" width="35.5703125" style="63" customWidth="1"/>
    <col min="9994" max="9994" width="34.7109375" style="63" customWidth="1"/>
    <col min="9995" max="9995" width="24.85546875" style="63" customWidth="1"/>
    <col min="9996" max="10240" width="9.140625" style="63"/>
    <col min="10241" max="10242" width="3.7109375" style="63" customWidth="1"/>
    <col min="10243" max="10243" width="3.85546875" style="63" customWidth="1"/>
    <col min="10244" max="10244" width="4.7109375" style="63" customWidth="1"/>
    <col min="10245" max="10245" width="35" style="63" customWidth="1"/>
    <col min="10246" max="10246" width="18.42578125" style="63" customWidth="1"/>
    <col min="10247" max="10248" width="12.85546875" style="63" customWidth="1"/>
    <col min="10249" max="10249" width="35.5703125" style="63" customWidth="1"/>
    <col min="10250" max="10250" width="34.7109375" style="63" customWidth="1"/>
    <col min="10251" max="10251" width="24.85546875" style="63" customWidth="1"/>
    <col min="10252" max="10496" width="9.140625" style="63"/>
    <col min="10497" max="10498" width="3.7109375" style="63" customWidth="1"/>
    <col min="10499" max="10499" width="3.85546875" style="63" customWidth="1"/>
    <col min="10500" max="10500" width="4.7109375" style="63" customWidth="1"/>
    <col min="10501" max="10501" width="35" style="63" customWidth="1"/>
    <col min="10502" max="10502" width="18.42578125" style="63" customWidth="1"/>
    <col min="10503" max="10504" width="12.85546875" style="63" customWidth="1"/>
    <col min="10505" max="10505" width="35.5703125" style="63" customWidth="1"/>
    <col min="10506" max="10506" width="34.7109375" style="63" customWidth="1"/>
    <col min="10507" max="10507" width="24.85546875" style="63" customWidth="1"/>
    <col min="10508" max="10752" width="9.140625" style="63"/>
    <col min="10753" max="10754" width="3.7109375" style="63" customWidth="1"/>
    <col min="10755" max="10755" width="3.85546875" style="63" customWidth="1"/>
    <col min="10756" max="10756" width="4.7109375" style="63" customWidth="1"/>
    <col min="10757" max="10757" width="35" style="63" customWidth="1"/>
    <col min="10758" max="10758" width="18.42578125" style="63" customWidth="1"/>
    <col min="10759" max="10760" width="12.85546875" style="63" customWidth="1"/>
    <col min="10761" max="10761" width="35.5703125" style="63" customWidth="1"/>
    <col min="10762" max="10762" width="34.7109375" style="63" customWidth="1"/>
    <col min="10763" max="10763" width="24.85546875" style="63" customWidth="1"/>
    <col min="10764" max="11008" width="9.140625" style="63"/>
    <col min="11009" max="11010" width="3.7109375" style="63" customWidth="1"/>
    <col min="11011" max="11011" width="3.85546875" style="63" customWidth="1"/>
    <col min="11012" max="11012" width="4.7109375" style="63" customWidth="1"/>
    <col min="11013" max="11013" width="35" style="63" customWidth="1"/>
    <col min="11014" max="11014" width="18.42578125" style="63" customWidth="1"/>
    <col min="11015" max="11016" width="12.85546875" style="63" customWidth="1"/>
    <col min="11017" max="11017" width="35.5703125" style="63" customWidth="1"/>
    <col min="11018" max="11018" width="34.7109375" style="63" customWidth="1"/>
    <col min="11019" max="11019" width="24.85546875" style="63" customWidth="1"/>
    <col min="11020" max="11264" width="9.140625" style="63"/>
    <col min="11265" max="11266" width="3.7109375" style="63" customWidth="1"/>
    <col min="11267" max="11267" width="3.85546875" style="63" customWidth="1"/>
    <col min="11268" max="11268" width="4.7109375" style="63" customWidth="1"/>
    <col min="11269" max="11269" width="35" style="63" customWidth="1"/>
    <col min="11270" max="11270" width="18.42578125" style="63" customWidth="1"/>
    <col min="11271" max="11272" width="12.85546875" style="63" customWidth="1"/>
    <col min="11273" max="11273" width="35.5703125" style="63" customWidth="1"/>
    <col min="11274" max="11274" width="34.7109375" style="63" customWidth="1"/>
    <col min="11275" max="11275" width="24.85546875" style="63" customWidth="1"/>
    <col min="11276" max="11520" width="9.140625" style="63"/>
    <col min="11521" max="11522" width="3.7109375" style="63" customWidth="1"/>
    <col min="11523" max="11523" width="3.85546875" style="63" customWidth="1"/>
    <col min="11524" max="11524" width="4.7109375" style="63" customWidth="1"/>
    <col min="11525" max="11525" width="35" style="63" customWidth="1"/>
    <col min="11526" max="11526" width="18.42578125" style="63" customWidth="1"/>
    <col min="11527" max="11528" width="12.85546875" style="63" customWidth="1"/>
    <col min="11529" max="11529" width="35.5703125" style="63" customWidth="1"/>
    <col min="11530" max="11530" width="34.7109375" style="63" customWidth="1"/>
    <col min="11531" max="11531" width="24.85546875" style="63" customWidth="1"/>
    <col min="11532" max="11776" width="9.140625" style="63"/>
    <col min="11777" max="11778" width="3.7109375" style="63" customWidth="1"/>
    <col min="11779" max="11779" width="3.85546875" style="63" customWidth="1"/>
    <col min="11780" max="11780" width="4.7109375" style="63" customWidth="1"/>
    <col min="11781" max="11781" width="35" style="63" customWidth="1"/>
    <col min="11782" max="11782" width="18.42578125" style="63" customWidth="1"/>
    <col min="11783" max="11784" width="12.85546875" style="63" customWidth="1"/>
    <col min="11785" max="11785" width="35.5703125" style="63" customWidth="1"/>
    <col min="11786" max="11786" width="34.7109375" style="63" customWidth="1"/>
    <col min="11787" max="11787" width="24.85546875" style="63" customWidth="1"/>
    <col min="11788" max="12032" width="9.140625" style="63"/>
    <col min="12033" max="12034" width="3.7109375" style="63" customWidth="1"/>
    <col min="12035" max="12035" width="3.85546875" style="63" customWidth="1"/>
    <col min="12036" max="12036" width="4.7109375" style="63" customWidth="1"/>
    <col min="12037" max="12037" width="35" style="63" customWidth="1"/>
    <col min="12038" max="12038" width="18.42578125" style="63" customWidth="1"/>
    <col min="12039" max="12040" width="12.85546875" style="63" customWidth="1"/>
    <col min="12041" max="12041" width="35.5703125" style="63" customWidth="1"/>
    <col min="12042" max="12042" width="34.7109375" style="63" customWidth="1"/>
    <col min="12043" max="12043" width="24.85546875" style="63" customWidth="1"/>
    <col min="12044" max="12288" width="9.140625" style="63"/>
    <col min="12289" max="12290" width="3.7109375" style="63" customWidth="1"/>
    <col min="12291" max="12291" width="3.85546875" style="63" customWidth="1"/>
    <col min="12292" max="12292" width="4.7109375" style="63" customWidth="1"/>
    <col min="12293" max="12293" width="35" style="63" customWidth="1"/>
    <col min="12294" max="12294" width="18.42578125" style="63" customWidth="1"/>
    <col min="12295" max="12296" width="12.85546875" style="63" customWidth="1"/>
    <col min="12297" max="12297" width="35.5703125" style="63" customWidth="1"/>
    <col min="12298" max="12298" width="34.7109375" style="63" customWidth="1"/>
    <col min="12299" max="12299" width="24.85546875" style="63" customWidth="1"/>
    <col min="12300" max="12544" width="9.140625" style="63"/>
    <col min="12545" max="12546" width="3.7109375" style="63" customWidth="1"/>
    <col min="12547" max="12547" width="3.85546875" style="63" customWidth="1"/>
    <col min="12548" max="12548" width="4.7109375" style="63" customWidth="1"/>
    <col min="12549" max="12549" width="35" style="63" customWidth="1"/>
    <col min="12550" max="12550" width="18.42578125" style="63" customWidth="1"/>
    <col min="12551" max="12552" width="12.85546875" style="63" customWidth="1"/>
    <col min="12553" max="12553" width="35.5703125" style="63" customWidth="1"/>
    <col min="12554" max="12554" width="34.7109375" style="63" customWidth="1"/>
    <col min="12555" max="12555" width="24.85546875" style="63" customWidth="1"/>
    <col min="12556" max="12800" width="9.140625" style="63"/>
    <col min="12801" max="12802" width="3.7109375" style="63" customWidth="1"/>
    <col min="12803" max="12803" width="3.85546875" style="63" customWidth="1"/>
    <col min="12804" max="12804" width="4.7109375" style="63" customWidth="1"/>
    <col min="12805" max="12805" width="35" style="63" customWidth="1"/>
    <col min="12806" max="12806" width="18.42578125" style="63" customWidth="1"/>
    <col min="12807" max="12808" width="12.85546875" style="63" customWidth="1"/>
    <col min="12809" max="12809" width="35.5703125" style="63" customWidth="1"/>
    <col min="12810" max="12810" width="34.7109375" style="63" customWidth="1"/>
    <col min="12811" max="12811" width="24.85546875" style="63" customWidth="1"/>
    <col min="12812" max="13056" width="9.140625" style="63"/>
    <col min="13057" max="13058" width="3.7109375" style="63" customWidth="1"/>
    <col min="13059" max="13059" width="3.85546875" style="63" customWidth="1"/>
    <col min="13060" max="13060" width="4.7109375" style="63" customWidth="1"/>
    <col min="13061" max="13061" width="35" style="63" customWidth="1"/>
    <col min="13062" max="13062" width="18.42578125" style="63" customWidth="1"/>
    <col min="13063" max="13064" width="12.85546875" style="63" customWidth="1"/>
    <col min="13065" max="13065" width="35.5703125" style="63" customWidth="1"/>
    <col min="13066" max="13066" width="34.7109375" style="63" customWidth="1"/>
    <col min="13067" max="13067" width="24.85546875" style="63" customWidth="1"/>
    <col min="13068" max="13312" width="9.140625" style="63"/>
    <col min="13313" max="13314" width="3.7109375" style="63" customWidth="1"/>
    <col min="13315" max="13315" width="3.85546875" style="63" customWidth="1"/>
    <col min="13316" max="13316" width="4.7109375" style="63" customWidth="1"/>
    <col min="13317" max="13317" width="35" style="63" customWidth="1"/>
    <col min="13318" max="13318" width="18.42578125" style="63" customWidth="1"/>
    <col min="13319" max="13320" width="12.85546875" style="63" customWidth="1"/>
    <col min="13321" max="13321" width="35.5703125" style="63" customWidth="1"/>
    <col min="13322" max="13322" width="34.7109375" style="63" customWidth="1"/>
    <col min="13323" max="13323" width="24.85546875" style="63" customWidth="1"/>
    <col min="13324" max="13568" width="9.140625" style="63"/>
    <col min="13569" max="13570" width="3.7109375" style="63" customWidth="1"/>
    <col min="13571" max="13571" width="3.85546875" style="63" customWidth="1"/>
    <col min="13572" max="13572" width="4.7109375" style="63" customWidth="1"/>
    <col min="13573" max="13573" width="35" style="63" customWidth="1"/>
    <col min="13574" max="13574" width="18.42578125" style="63" customWidth="1"/>
    <col min="13575" max="13576" width="12.85546875" style="63" customWidth="1"/>
    <col min="13577" max="13577" width="35.5703125" style="63" customWidth="1"/>
    <col min="13578" max="13578" width="34.7109375" style="63" customWidth="1"/>
    <col min="13579" max="13579" width="24.85546875" style="63" customWidth="1"/>
    <col min="13580" max="13824" width="9.140625" style="63"/>
    <col min="13825" max="13826" width="3.7109375" style="63" customWidth="1"/>
    <col min="13827" max="13827" width="3.85546875" style="63" customWidth="1"/>
    <col min="13828" max="13828" width="4.7109375" style="63" customWidth="1"/>
    <col min="13829" max="13829" width="35" style="63" customWidth="1"/>
    <col min="13830" max="13830" width="18.42578125" style="63" customWidth="1"/>
    <col min="13831" max="13832" width="12.85546875" style="63" customWidth="1"/>
    <col min="13833" max="13833" width="35.5703125" style="63" customWidth="1"/>
    <col min="13834" max="13834" width="34.7109375" style="63" customWidth="1"/>
    <col min="13835" max="13835" width="24.85546875" style="63" customWidth="1"/>
    <col min="13836" max="14080" width="9.140625" style="63"/>
    <col min="14081" max="14082" width="3.7109375" style="63" customWidth="1"/>
    <col min="14083" max="14083" width="3.85546875" style="63" customWidth="1"/>
    <col min="14084" max="14084" width="4.7109375" style="63" customWidth="1"/>
    <col min="14085" max="14085" width="35" style="63" customWidth="1"/>
    <col min="14086" max="14086" width="18.42578125" style="63" customWidth="1"/>
    <col min="14087" max="14088" width="12.85546875" style="63" customWidth="1"/>
    <col min="14089" max="14089" width="35.5703125" style="63" customWidth="1"/>
    <col min="14090" max="14090" width="34.7109375" style="63" customWidth="1"/>
    <col min="14091" max="14091" width="24.85546875" style="63" customWidth="1"/>
    <col min="14092" max="14336" width="9.140625" style="63"/>
    <col min="14337" max="14338" width="3.7109375" style="63" customWidth="1"/>
    <col min="14339" max="14339" width="3.85546875" style="63" customWidth="1"/>
    <col min="14340" max="14340" width="4.7109375" style="63" customWidth="1"/>
    <col min="14341" max="14341" width="35" style="63" customWidth="1"/>
    <col min="14342" max="14342" width="18.42578125" style="63" customWidth="1"/>
    <col min="14343" max="14344" width="12.85546875" style="63" customWidth="1"/>
    <col min="14345" max="14345" width="35.5703125" style="63" customWidth="1"/>
    <col min="14346" max="14346" width="34.7109375" style="63" customWidth="1"/>
    <col min="14347" max="14347" width="24.85546875" style="63" customWidth="1"/>
    <col min="14348" max="14592" width="9.140625" style="63"/>
    <col min="14593" max="14594" width="3.7109375" style="63" customWidth="1"/>
    <col min="14595" max="14595" width="3.85546875" style="63" customWidth="1"/>
    <col min="14596" max="14596" width="4.7109375" style="63" customWidth="1"/>
    <col min="14597" max="14597" width="35" style="63" customWidth="1"/>
    <col min="14598" max="14598" width="18.42578125" style="63" customWidth="1"/>
    <col min="14599" max="14600" width="12.85546875" style="63" customWidth="1"/>
    <col min="14601" max="14601" width="35.5703125" style="63" customWidth="1"/>
    <col min="14602" max="14602" width="34.7109375" style="63" customWidth="1"/>
    <col min="14603" max="14603" width="24.85546875" style="63" customWidth="1"/>
    <col min="14604" max="14848" width="9.140625" style="63"/>
    <col min="14849" max="14850" width="3.7109375" style="63" customWidth="1"/>
    <col min="14851" max="14851" width="3.85546875" style="63" customWidth="1"/>
    <col min="14852" max="14852" width="4.7109375" style="63" customWidth="1"/>
    <col min="14853" max="14853" width="35" style="63" customWidth="1"/>
    <col min="14854" max="14854" width="18.42578125" style="63" customWidth="1"/>
    <col min="14855" max="14856" width="12.85546875" style="63" customWidth="1"/>
    <col min="14857" max="14857" width="35.5703125" style="63" customWidth="1"/>
    <col min="14858" max="14858" width="34.7109375" style="63" customWidth="1"/>
    <col min="14859" max="14859" width="24.85546875" style="63" customWidth="1"/>
    <col min="14860" max="15104" width="9.140625" style="63"/>
    <col min="15105" max="15106" width="3.7109375" style="63" customWidth="1"/>
    <col min="15107" max="15107" width="3.85546875" style="63" customWidth="1"/>
    <col min="15108" max="15108" width="4.7109375" style="63" customWidth="1"/>
    <col min="15109" max="15109" width="35" style="63" customWidth="1"/>
    <col min="15110" max="15110" width="18.42578125" style="63" customWidth="1"/>
    <col min="15111" max="15112" width="12.85546875" style="63" customWidth="1"/>
    <col min="15113" max="15113" width="35.5703125" style="63" customWidth="1"/>
    <col min="15114" max="15114" width="34.7109375" style="63" customWidth="1"/>
    <col min="15115" max="15115" width="24.85546875" style="63" customWidth="1"/>
    <col min="15116" max="15360" width="9.140625" style="63"/>
    <col min="15361" max="15362" width="3.7109375" style="63" customWidth="1"/>
    <col min="15363" max="15363" width="3.85546875" style="63" customWidth="1"/>
    <col min="15364" max="15364" width="4.7109375" style="63" customWidth="1"/>
    <col min="15365" max="15365" width="35" style="63" customWidth="1"/>
    <col min="15366" max="15366" width="18.42578125" style="63" customWidth="1"/>
    <col min="15367" max="15368" width="12.85546875" style="63" customWidth="1"/>
    <col min="15369" max="15369" width="35.5703125" style="63" customWidth="1"/>
    <col min="15370" max="15370" width="34.7109375" style="63" customWidth="1"/>
    <col min="15371" max="15371" width="24.85546875" style="63" customWidth="1"/>
    <col min="15372" max="15616" width="9.140625" style="63"/>
    <col min="15617" max="15618" width="3.7109375" style="63" customWidth="1"/>
    <col min="15619" max="15619" width="3.85546875" style="63" customWidth="1"/>
    <col min="15620" max="15620" width="4.7109375" style="63" customWidth="1"/>
    <col min="15621" max="15621" width="35" style="63" customWidth="1"/>
    <col min="15622" max="15622" width="18.42578125" style="63" customWidth="1"/>
    <col min="15623" max="15624" width="12.85546875" style="63" customWidth="1"/>
    <col min="15625" max="15625" width="35.5703125" style="63" customWidth="1"/>
    <col min="15626" max="15626" width="34.7109375" style="63" customWidth="1"/>
    <col min="15627" max="15627" width="24.85546875" style="63" customWidth="1"/>
    <col min="15628" max="15872" width="9.140625" style="63"/>
    <col min="15873" max="15874" width="3.7109375" style="63" customWidth="1"/>
    <col min="15875" max="15875" width="3.85546875" style="63" customWidth="1"/>
    <col min="15876" max="15876" width="4.7109375" style="63" customWidth="1"/>
    <col min="15877" max="15877" width="35" style="63" customWidth="1"/>
    <col min="15878" max="15878" width="18.42578125" style="63" customWidth="1"/>
    <col min="15879" max="15880" width="12.85546875" style="63" customWidth="1"/>
    <col min="15881" max="15881" width="35.5703125" style="63" customWidth="1"/>
    <col min="15882" max="15882" width="34.7109375" style="63" customWidth="1"/>
    <col min="15883" max="15883" width="24.85546875" style="63" customWidth="1"/>
    <col min="15884" max="16128" width="9.140625" style="63"/>
    <col min="16129" max="16130" width="3.7109375" style="63" customWidth="1"/>
    <col min="16131" max="16131" width="3.85546875" style="63" customWidth="1"/>
    <col min="16132" max="16132" width="4.7109375" style="63" customWidth="1"/>
    <col min="16133" max="16133" width="35" style="63" customWidth="1"/>
    <col min="16134" max="16134" width="18.42578125" style="63" customWidth="1"/>
    <col min="16135" max="16136" width="12.85546875" style="63" customWidth="1"/>
    <col min="16137" max="16137" width="35.5703125" style="63" customWidth="1"/>
    <col min="16138" max="16138" width="34.7109375" style="63" customWidth="1"/>
    <col min="16139" max="16139" width="24.85546875" style="63" customWidth="1"/>
    <col min="16140" max="16384" width="9.140625" style="63"/>
  </cols>
  <sheetData>
    <row r="1" spans="1:32" ht="14.1" customHeight="1">
      <c r="A1" s="62"/>
      <c r="B1" s="62"/>
      <c r="C1" s="62"/>
      <c r="D1" s="66"/>
      <c r="E1" s="66"/>
      <c r="F1" s="66"/>
      <c r="G1" s="67"/>
      <c r="H1" s="67"/>
      <c r="J1" s="82"/>
    </row>
    <row r="2" spans="1:32" ht="14.1" customHeight="1">
      <c r="A2" s="393" t="s">
        <v>447</v>
      </c>
      <c r="B2" s="393"/>
      <c r="C2" s="393"/>
      <c r="D2" s="393"/>
      <c r="E2" s="393"/>
      <c r="F2" s="393"/>
      <c r="G2" s="393"/>
      <c r="H2" s="393"/>
      <c r="I2" s="393"/>
      <c r="J2" s="393"/>
    </row>
    <row r="3" spans="1:32" ht="14.1" customHeight="1">
      <c r="A3" s="394"/>
      <c r="B3" s="395"/>
      <c r="C3" s="395"/>
      <c r="D3" s="395"/>
      <c r="E3" s="395"/>
      <c r="F3" s="395"/>
      <c r="G3" s="395"/>
      <c r="H3" s="395"/>
      <c r="I3" s="396"/>
      <c r="J3" s="396"/>
    </row>
    <row r="4" spans="1:32" ht="15.75" customHeight="1">
      <c r="A4" s="397" t="s">
        <v>132</v>
      </c>
      <c r="B4" s="397"/>
      <c r="C4" s="397"/>
      <c r="D4" s="397"/>
      <c r="E4" s="397" t="s">
        <v>133</v>
      </c>
      <c r="F4" s="397" t="s">
        <v>134</v>
      </c>
      <c r="G4" s="397" t="s">
        <v>135</v>
      </c>
      <c r="H4" s="397" t="s">
        <v>136</v>
      </c>
      <c r="I4" s="397" t="s">
        <v>137</v>
      </c>
      <c r="J4" s="391" t="s">
        <v>138</v>
      </c>
      <c r="K4" s="391" t="s">
        <v>139</v>
      </c>
    </row>
    <row r="5" spans="1:32" s="69" customFormat="1" ht="72.75" customHeight="1">
      <c r="A5" s="265" t="s">
        <v>12</v>
      </c>
      <c r="B5" s="265" t="s">
        <v>13</v>
      </c>
      <c r="C5" s="265" t="s">
        <v>14</v>
      </c>
      <c r="D5" s="265" t="s">
        <v>15</v>
      </c>
      <c r="E5" s="397"/>
      <c r="F5" s="397"/>
      <c r="G5" s="397"/>
      <c r="H5" s="397"/>
      <c r="I5" s="397"/>
      <c r="J5" s="391"/>
      <c r="K5" s="391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</row>
    <row r="6" spans="1:32">
      <c r="A6" s="131" t="s">
        <v>32</v>
      </c>
      <c r="B6" s="131" t="s">
        <v>34</v>
      </c>
      <c r="C6" s="131"/>
      <c r="D6" s="131"/>
      <c r="E6" s="70" t="s">
        <v>46</v>
      </c>
      <c r="F6" s="71"/>
      <c r="G6" s="72"/>
      <c r="H6" s="72"/>
      <c r="I6" s="71"/>
      <c r="J6" s="295"/>
      <c r="K6" s="73"/>
    </row>
    <row r="7" spans="1:32" ht="30">
      <c r="A7" s="211" t="s">
        <v>32</v>
      </c>
      <c r="B7" s="211" t="s">
        <v>34</v>
      </c>
      <c r="C7" s="211" t="s">
        <v>32</v>
      </c>
      <c r="D7" s="211"/>
      <c r="E7" s="48" t="s">
        <v>114</v>
      </c>
      <c r="F7" s="46"/>
      <c r="G7" s="46"/>
      <c r="H7" s="46"/>
      <c r="I7" s="48"/>
      <c r="J7" s="296"/>
      <c r="K7" s="73"/>
    </row>
    <row r="8" spans="1:32" ht="195">
      <c r="A8" s="211" t="s">
        <v>32</v>
      </c>
      <c r="B8" s="211" t="s">
        <v>34</v>
      </c>
      <c r="C8" s="211" t="s">
        <v>32</v>
      </c>
      <c r="D8" s="211" t="s">
        <v>34</v>
      </c>
      <c r="E8" s="48" t="s">
        <v>140</v>
      </c>
      <c r="F8" s="46" t="s">
        <v>381</v>
      </c>
      <c r="G8" s="46" t="s">
        <v>305</v>
      </c>
      <c r="H8" s="46">
        <v>2022</v>
      </c>
      <c r="I8" s="48" t="s">
        <v>141</v>
      </c>
      <c r="J8" s="195" t="s">
        <v>448</v>
      </c>
      <c r="K8" s="73"/>
      <c r="L8" s="75"/>
    </row>
    <row r="9" spans="1:32" ht="165">
      <c r="A9" s="211" t="s">
        <v>32</v>
      </c>
      <c r="B9" s="211" t="s">
        <v>34</v>
      </c>
      <c r="C9" s="211" t="s">
        <v>32</v>
      </c>
      <c r="D9" s="211" t="s">
        <v>37</v>
      </c>
      <c r="E9" s="48" t="s">
        <v>84</v>
      </c>
      <c r="F9" s="46" t="s">
        <v>33</v>
      </c>
      <c r="G9" s="46" t="s">
        <v>305</v>
      </c>
      <c r="H9" s="46">
        <v>2022</v>
      </c>
      <c r="I9" s="48" t="s">
        <v>142</v>
      </c>
      <c r="J9" s="195" t="s">
        <v>449</v>
      </c>
      <c r="K9" s="73"/>
      <c r="L9" s="75"/>
    </row>
    <row r="10" spans="1:32" ht="15.75" customHeight="1">
      <c r="A10" s="38" t="s">
        <v>32</v>
      </c>
      <c r="B10" s="38" t="s">
        <v>34</v>
      </c>
      <c r="C10" s="38" t="s">
        <v>38</v>
      </c>
      <c r="D10" s="38"/>
      <c r="E10" s="49" t="s">
        <v>70</v>
      </c>
      <c r="F10" s="80"/>
      <c r="G10" s="81"/>
      <c r="H10" s="81"/>
      <c r="I10" s="80"/>
      <c r="J10" s="296"/>
      <c r="K10" s="73"/>
      <c r="L10" s="77"/>
    </row>
    <row r="11" spans="1:32" ht="150.75" customHeight="1">
      <c r="A11" s="38" t="s">
        <v>32</v>
      </c>
      <c r="B11" s="38" t="s">
        <v>34</v>
      </c>
      <c r="C11" s="38" t="s">
        <v>38</v>
      </c>
      <c r="D11" s="38" t="s">
        <v>34</v>
      </c>
      <c r="E11" s="49" t="s">
        <v>144</v>
      </c>
      <c r="F11" s="46" t="s">
        <v>33</v>
      </c>
      <c r="G11" s="46" t="s">
        <v>305</v>
      </c>
      <c r="H11" s="46">
        <v>2022</v>
      </c>
      <c r="I11" s="48" t="s">
        <v>145</v>
      </c>
      <c r="J11" s="195" t="s">
        <v>450</v>
      </c>
      <c r="K11" s="73"/>
      <c r="L11" s="75"/>
    </row>
    <row r="12" spans="1:32" ht="76.5" customHeight="1">
      <c r="A12" s="38" t="s">
        <v>32</v>
      </c>
      <c r="B12" s="38" t="s">
        <v>34</v>
      </c>
      <c r="C12" s="38" t="s">
        <v>38</v>
      </c>
      <c r="D12" s="38" t="s">
        <v>37</v>
      </c>
      <c r="E12" s="49" t="s">
        <v>146</v>
      </c>
      <c r="F12" s="46" t="s">
        <v>33</v>
      </c>
      <c r="G12" s="46" t="s">
        <v>305</v>
      </c>
      <c r="H12" s="46">
        <v>2022</v>
      </c>
      <c r="I12" s="48" t="s">
        <v>147</v>
      </c>
      <c r="J12" s="195" t="s">
        <v>391</v>
      </c>
      <c r="K12" s="73"/>
      <c r="L12" s="82"/>
    </row>
    <row r="13" spans="1:32" ht="165">
      <c r="A13" s="38" t="s">
        <v>32</v>
      </c>
      <c r="B13" s="38" t="s">
        <v>34</v>
      </c>
      <c r="C13" s="38" t="s">
        <v>38</v>
      </c>
      <c r="D13" s="38" t="s">
        <v>48</v>
      </c>
      <c r="E13" s="48" t="s">
        <v>148</v>
      </c>
      <c r="F13" s="46" t="s">
        <v>33</v>
      </c>
      <c r="G13" s="46" t="s">
        <v>305</v>
      </c>
      <c r="H13" s="46">
        <v>2022</v>
      </c>
      <c r="I13" s="48" t="s">
        <v>149</v>
      </c>
      <c r="J13" s="195" t="s">
        <v>451</v>
      </c>
      <c r="K13" s="73"/>
      <c r="L13" s="83"/>
    </row>
    <row r="14" spans="1:32" s="78" customFormat="1" ht="165">
      <c r="A14" s="38" t="s">
        <v>32</v>
      </c>
      <c r="B14" s="38" t="s">
        <v>34</v>
      </c>
      <c r="C14" s="38" t="s">
        <v>38</v>
      </c>
      <c r="D14" s="38" t="s">
        <v>49</v>
      </c>
      <c r="E14" s="48" t="s">
        <v>382</v>
      </c>
      <c r="F14" s="46" t="s">
        <v>33</v>
      </c>
      <c r="G14" s="46" t="s">
        <v>305</v>
      </c>
      <c r="H14" s="46">
        <v>2022</v>
      </c>
      <c r="I14" s="48" t="s">
        <v>150</v>
      </c>
      <c r="J14" s="266" t="s">
        <v>506</v>
      </c>
      <c r="K14" s="73"/>
      <c r="L14" s="84"/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/>
      <c r="Z14" s="65"/>
      <c r="AA14" s="65"/>
      <c r="AB14" s="65"/>
      <c r="AC14" s="65"/>
      <c r="AD14" s="65"/>
      <c r="AE14" s="65"/>
      <c r="AF14" s="65"/>
    </row>
    <row r="15" spans="1:32" s="69" customFormat="1" ht="60">
      <c r="A15" s="38" t="s">
        <v>32</v>
      </c>
      <c r="B15" s="38" t="s">
        <v>34</v>
      </c>
      <c r="C15" s="38" t="s">
        <v>38</v>
      </c>
      <c r="D15" s="38" t="s">
        <v>50</v>
      </c>
      <c r="E15" s="49" t="s">
        <v>47</v>
      </c>
      <c r="F15" s="46" t="s">
        <v>33</v>
      </c>
      <c r="G15" s="46" t="s">
        <v>305</v>
      </c>
      <c r="H15" s="46">
        <v>2022</v>
      </c>
      <c r="I15" s="49" t="s">
        <v>151</v>
      </c>
      <c r="J15" s="79" t="s">
        <v>507</v>
      </c>
      <c r="K15" s="85"/>
      <c r="L15" s="84"/>
      <c r="M15" s="68"/>
      <c r="N15" s="68"/>
      <c r="O15" s="68"/>
      <c r="P15" s="68"/>
      <c r="Q15" s="68"/>
      <c r="R15" s="68"/>
      <c r="S15" s="68"/>
      <c r="T15" s="68"/>
      <c r="U15" s="68"/>
      <c r="V15" s="68"/>
      <c r="W15" s="68"/>
      <c r="X15" s="68"/>
      <c r="Y15" s="68"/>
      <c r="Z15" s="68"/>
      <c r="AA15" s="68"/>
      <c r="AB15" s="68"/>
      <c r="AC15" s="68"/>
      <c r="AD15" s="68"/>
      <c r="AE15" s="68"/>
      <c r="AF15" s="68"/>
    </row>
    <row r="16" spans="1:32" s="69" customFormat="1" ht="75">
      <c r="A16" s="38" t="s">
        <v>32</v>
      </c>
      <c r="B16" s="38" t="s">
        <v>34</v>
      </c>
      <c r="C16" s="38" t="s">
        <v>38</v>
      </c>
      <c r="D16" s="38" t="s">
        <v>74</v>
      </c>
      <c r="E16" s="49" t="s">
        <v>152</v>
      </c>
      <c r="F16" s="46" t="s">
        <v>33</v>
      </c>
      <c r="G16" s="46" t="s">
        <v>305</v>
      </c>
      <c r="H16" s="46">
        <v>2022</v>
      </c>
      <c r="I16" s="49" t="s">
        <v>306</v>
      </c>
      <c r="J16" s="266" t="s">
        <v>392</v>
      </c>
      <c r="K16" s="85"/>
      <c r="L16" s="86"/>
      <c r="M16" s="68"/>
      <c r="N16" s="68"/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</row>
    <row r="17" spans="1:32" s="69" customFormat="1" ht="165" customHeight="1">
      <c r="A17" s="38" t="s">
        <v>32</v>
      </c>
      <c r="B17" s="38" t="s">
        <v>34</v>
      </c>
      <c r="C17" s="38" t="s">
        <v>38</v>
      </c>
      <c r="D17" s="38" t="s">
        <v>124</v>
      </c>
      <c r="E17" s="49" t="s">
        <v>307</v>
      </c>
      <c r="F17" s="46" t="s">
        <v>33</v>
      </c>
      <c r="G17" s="46" t="s">
        <v>305</v>
      </c>
      <c r="H17" s="46">
        <v>2022</v>
      </c>
      <c r="I17" s="48" t="s">
        <v>308</v>
      </c>
      <c r="J17" s="79" t="s">
        <v>452</v>
      </c>
      <c r="K17" s="85"/>
      <c r="L17" s="86"/>
      <c r="M17" s="68"/>
      <c r="N17" s="68"/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8"/>
      <c r="AC17" s="68"/>
      <c r="AD17" s="68"/>
      <c r="AE17" s="68"/>
      <c r="AF17" s="68"/>
    </row>
    <row r="18" spans="1:32" s="69" customFormat="1" ht="30">
      <c r="A18" s="38" t="s">
        <v>32</v>
      </c>
      <c r="B18" s="38" t="s">
        <v>34</v>
      </c>
      <c r="C18" s="38" t="s">
        <v>41</v>
      </c>
      <c r="D18" s="38"/>
      <c r="E18" s="49" t="s">
        <v>77</v>
      </c>
      <c r="F18" s="46"/>
      <c r="G18" s="46"/>
      <c r="H18" s="46"/>
      <c r="I18" s="49"/>
      <c r="J18" s="296"/>
      <c r="K18" s="85"/>
      <c r="L18" s="86"/>
      <c r="M18" s="68"/>
      <c r="N18" s="68"/>
      <c r="O18" s="68"/>
      <c r="P18" s="68"/>
      <c r="Q18" s="68"/>
      <c r="R18" s="68"/>
      <c r="S18" s="68"/>
      <c r="T18" s="68"/>
      <c r="U18" s="68"/>
      <c r="V18" s="68"/>
      <c r="W18" s="68"/>
      <c r="X18" s="68"/>
      <c r="Y18" s="68"/>
      <c r="Z18" s="68"/>
      <c r="AA18" s="68"/>
      <c r="AB18" s="68"/>
      <c r="AC18" s="68"/>
      <c r="AD18" s="68"/>
      <c r="AE18" s="68"/>
      <c r="AF18" s="68"/>
    </row>
    <row r="19" spans="1:32" s="69" customFormat="1" ht="165" customHeight="1">
      <c r="A19" s="38" t="s">
        <v>32</v>
      </c>
      <c r="B19" s="38" t="s">
        <v>34</v>
      </c>
      <c r="C19" s="38" t="s">
        <v>41</v>
      </c>
      <c r="D19" s="38" t="s">
        <v>34</v>
      </c>
      <c r="E19" s="49" t="s">
        <v>453</v>
      </c>
      <c r="F19" s="46" t="s">
        <v>33</v>
      </c>
      <c r="G19" s="46" t="s">
        <v>305</v>
      </c>
      <c r="H19" s="46">
        <v>2022</v>
      </c>
      <c r="I19" s="48" t="s">
        <v>454</v>
      </c>
      <c r="J19" s="79" t="s">
        <v>455</v>
      </c>
      <c r="K19" s="85"/>
      <c r="L19" s="86"/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8"/>
      <c r="AC19" s="68"/>
      <c r="AD19" s="68"/>
      <c r="AE19" s="68"/>
      <c r="AF19" s="68"/>
    </row>
    <row r="20" spans="1:32" ht="165">
      <c r="A20" s="211" t="s">
        <v>32</v>
      </c>
      <c r="B20" s="211" t="s">
        <v>34</v>
      </c>
      <c r="C20" s="211" t="s">
        <v>41</v>
      </c>
      <c r="D20" s="211" t="s">
        <v>37</v>
      </c>
      <c r="E20" s="48" t="s">
        <v>309</v>
      </c>
      <c r="F20" s="46" t="s">
        <v>33</v>
      </c>
      <c r="G20" s="46" t="s">
        <v>305</v>
      </c>
      <c r="H20" s="46">
        <v>2022</v>
      </c>
      <c r="I20" s="48" t="s">
        <v>153</v>
      </c>
      <c r="J20" s="79" t="s">
        <v>456</v>
      </c>
      <c r="K20" s="73"/>
      <c r="L20" s="86"/>
    </row>
    <row r="21" spans="1:32" ht="179.25" customHeight="1">
      <c r="A21" s="211" t="s">
        <v>32</v>
      </c>
      <c r="B21" s="211" t="s">
        <v>34</v>
      </c>
      <c r="C21" s="211" t="s">
        <v>41</v>
      </c>
      <c r="D21" s="211" t="s">
        <v>48</v>
      </c>
      <c r="E21" s="48" t="s">
        <v>310</v>
      </c>
      <c r="F21" s="46" t="s">
        <v>33</v>
      </c>
      <c r="G21" s="46" t="s">
        <v>305</v>
      </c>
      <c r="H21" s="46">
        <v>2022</v>
      </c>
      <c r="I21" s="48" t="s">
        <v>153</v>
      </c>
      <c r="J21" s="195" t="s">
        <v>457</v>
      </c>
      <c r="K21" s="73"/>
      <c r="L21" s="86"/>
    </row>
    <row r="22" spans="1:32" ht="179.25" customHeight="1">
      <c r="A22" s="211" t="s">
        <v>32</v>
      </c>
      <c r="B22" s="211" t="s">
        <v>34</v>
      </c>
      <c r="C22" s="211" t="s">
        <v>41</v>
      </c>
      <c r="D22" s="211" t="s">
        <v>49</v>
      </c>
      <c r="E22" s="48" t="s">
        <v>458</v>
      </c>
      <c r="F22" s="46" t="s">
        <v>33</v>
      </c>
      <c r="G22" s="46" t="s">
        <v>305</v>
      </c>
      <c r="H22" s="46">
        <v>2022</v>
      </c>
      <c r="I22" s="48" t="s">
        <v>311</v>
      </c>
      <c r="J22" s="195" t="s">
        <v>461</v>
      </c>
      <c r="K22" s="73"/>
      <c r="L22" s="86"/>
    </row>
    <row r="23" spans="1:32" s="69" customFormat="1" ht="45">
      <c r="A23" s="38" t="s">
        <v>32</v>
      </c>
      <c r="B23" s="38" t="s">
        <v>34</v>
      </c>
      <c r="C23" s="38" t="s">
        <v>40</v>
      </c>
      <c r="D23" s="38"/>
      <c r="E23" s="49" t="s">
        <v>154</v>
      </c>
      <c r="F23" s="46"/>
      <c r="G23" s="46"/>
      <c r="H23" s="46"/>
      <c r="I23" s="49"/>
      <c r="J23" s="296"/>
      <c r="K23" s="85"/>
      <c r="L23" s="68"/>
      <c r="M23" s="68"/>
      <c r="N23" s="68"/>
      <c r="O23" s="68"/>
      <c r="P23" s="68"/>
      <c r="Q23" s="68"/>
      <c r="R23" s="68"/>
      <c r="S23" s="68"/>
      <c r="T23" s="68"/>
      <c r="U23" s="68"/>
      <c r="V23" s="68"/>
      <c r="W23" s="68"/>
      <c r="X23" s="68"/>
      <c r="Y23" s="68"/>
      <c r="Z23" s="68"/>
      <c r="AA23" s="68"/>
      <c r="AB23" s="68"/>
      <c r="AC23" s="68"/>
      <c r="AD23" s="68"/>
      <c r="AE23" s="68"/>
      <c r="AF23" s="68"/>
    </row>
    <row r="24" spans="1:32" s="78" customFormat="1" ht="83.25" customHeight="1">
      <c r="A24" s="38" t="s">
        <v>32</v>
      </c>
      <c r="B24" s="38" t="s">
        <v>34</v>
      </c>
      <c r="C24" s="38" t="s">
        <v>40</v>
      </c>
      <c r="D24" s="38" t="s">
        <v>34</v>
      </c>
      <c r="E24" s="48" t="s">
        <v>155</v>
      </c>
      <c r="F24" s="46" t="s">
        <v>33</v>
      </c>
      <c r="G24" s="46" t="s">
        <v>305</v>
      </c>
      <c r="H24" s="46">
        <v>2022</v>
      </c>
      <c r="I24" s="48" t="s">
        <v>156</v>
      </c>
      <c r="J24" s="79" t="s">
        <v>509</v>
      </c>
      <c r="K24" s="73"/>
      <c r="L24" s="84"/>
      <c r="M24" s="65"/>
      <c r="N24" s="65"/>
      <c r="O24" s="65"/>
      <c r="P24" s="65"/>
      <c r="Q24" s="65"/>
      <c r="R24" s="65"/>
      <c r="S24" s="65"/>
      <c r="T24" s="65"/>
      <c r="U24" s="65"/>
      <c r="V24" s="65"/>
      <c r="W24" s="65"/>
      <c r="X24" s="65"/>
      <c r="Y24" s="65"/>
      <c r="Z24" s="65"/>
      <c r="AA24" s="65"/>
      <c r="AB24" s="65"/>
      <c r="AC24" s="65"/>
      <c r="AD24" s="65"/>
      <c r="AE24" s="65"/>
      <c r="AF24" s="65"/>
    </row>
    <row r="25" spans="1:32" s="78" customFormat="1" ht="120">
      <c r="A25" s="38" t="s">
        <v>32</v>
      </c>
      <c r="B25" s="38" t="s">
        <v>34</v>
      </c>
      <c r="C25" s="38" t="s">
        <v>40</v>
      </c>
      <c r="D25" s="38" t="s">
        <v>37</v>
      </c>
      <c r="E25" s="48" t="s">
        <v>157</v>
      </c>
      <c r="F25" s="46" t="s">
        <v>33</v>
      </c>
      <c r="G25" s="46" t="s">
        <v>305</v>
      </c>
      <c r="H25" s="46">
        <v>2022</v>
      </c>
      <c r="I25" s="48" t="s">
        <v>156</v>
      </c>
      <c r="J25" s="79" t="s">
        <v>508</v>
      </c>
      <c r="K25" s="73"/>
      <c r="L25" s="84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/>
      <c r="Z25" s="65"/>
      <c r="AA25" s="65"/>
      <c r="AB25" s="65"/>
      <c r="AC25" s="65"/>
      <c r="AD25" s="65"/>
      <c r="AE25" s="65"/>
      <c r="AF25" s="65"/>
    </row>
    <row r="26" spans="1:32" s="78" customFormat="1" ht="62.25" customHeight="1">
      <c r="A26" s="38" t="s">
        <v>32</v>
      </c>
      <c r="B26" s="38" t="s">
        <v>34</v>
      </c>
      <c r="C26" s="38" t="s">
        <v>45</v>
      </c>
      <c r="D26" s="38"/>
      <c r="E26" s="48" t="s">
        <v>158</v>
      </c>
      <c r="F26" s="46"/>
      <c r="G26" s="46"/>
      <c r="H26" s="46"/>
      <c r="I26" s="48"/>
      <c r="J26" s="296"/>
      <c r="K26" s="73"/>
      <c r="L26" s="84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/>
      <c r="Z26" s="65"/>
      <c r="AA26" s="65"/>
      <c r="AB26" s="65"/>
      <c r="AC26" s="65"/>
      <c r="AD26" s="65"/>
      <c r="AE26" s="65"/>
      <c r="AF26" s="65"/>
    </row>
    <row r="27" spans="1:32" s="78" customFormat="1" ht="90">
      <c r="A27" s="38" t="s">
        <v>32</v>
      </c>
      <c r="B27" s="38" t="s">
        <v>34</v>
      </c>
      <c r="C27" s="38" t="s">
        <v>45</v>
      </c>
      <c r="D27" s="38" t="s">
        <v>34</v>
      </c>
      <c r="E27" s="49" t="s">
        <v>159</v>
      </c>
      <c r="F27" s="46" t="s">
        <v>33</v>
      </c>
      <c r="G27" s="46" t="s">
        <v>305</v>
      </c>
      <c r="H27" s="46">
        <v>2022</v>
      </c>
      <c r="I27" s="48" t="s">
        <v>160</v>
      </c>
      <c r="J27" s="76" t="s">
        <v>390</v>
      </c>
      <c r="K27" s="73"/>
      <c r="L27" s="65"/>
      <c r="M27" s="65"/>
      <c r="N27" s="65"/>
      <c r="O27" s="65"/>
      <c r="P27" s="65"/>
      <c r="Q27" s="65"/>
      <c r="R27" s="65"/>
      <c r="S27" s="65"/>
      <c r="T27" s="65"/>
      <c r="U27" s="65"/>
      <c r="V27" s="65"/>
      <c r="W27" s="65"/>
      <c r="X27" s="65"/>
      <c r="Y27" s="65"/>
      <c r="Z27" s="65"/>
      <c r="AA27" s="65"/>
      <c r="AB27" s="65"/>
      <c r="AC27" s="65"/>
      <c r="AD27" s="65"/>
      <c r="AE27" s="65"/>
      <c r="AF27" s="65"/>
    </row>
    <row r="28" spans="1:32" s="78" customFormat="1" ht="89.25" customHeight="1">
      <c r="A28" s="38" t="s">
        <v>32</v>
      </c>
      <c r="B28" s="38" t="s">
        <v>34</v>
      </c>
      <c r="C28" s="38" t="s">
        <v>45</v>
      </c>
      <c r="D28" s="38" t="s">
        <v>37</v>
      </c>
      <c r="E28" s="49" t="s">
        <v>459</v>
      </c>
      <c r="F28" s="46" t="s">
        <v>33</v>
      </c>
      <c r="G28" s="46" t="s">
        <v>305</v>
      </c>
      <c r="H28" s="46">
        <v>2022</v>
      </c>
      <c r="I28" s="48" t="s">
        <v>161</v>
      </c>
      <c r="J28" s="79" t="s">
        <v>460</v>
      </c>
      <c r="K28" s="73"/>
      <c r="L28" s="87"/>
      <c r="M28" s="65"/>
      <c r="N28" s="65"/>
      <c r="O28" s="65"/>
      <c r="P28" s="65"/>
      <c r="Q28" s="65"/>
      <c r="R28" s="65"/>
      <c r="S28" s="65"/>
      <c r="T28" s="65"/>
      <c r="U28" s="65"/>
      <c r="V28" s="65"/>
      <c r="W28" s="65"/>
      <c r="X28" s="65"/>
      <c r="Y28" s="65"/>
      <c r="Z28" s="65"/>
      <c r="AA28" s="65"/>
      <c r="AB28" s="65"/>
      <c r="AC28" s="65"/>
      <c r="AD28" s="65"/>
      <c r="AE28" s="65"/>
      <c r="AF28" s="65"/>
    </row>
    <row r="29" spans="1:32" s="78" customFormat="1" ht="139.5" customHeight="1">
      <c r="A29" s="38" t="s">
        <v>32</v>
      </c>
      <c r="B29" s="38" t="s">
        <v>34</v>
      </c>
      <c r="C29" s="38" t="s">
        <v>45</v>
      </c>
      <c r="D29" s="38" t="s">
        <v>48</v>
      </c>
      <c r="E29" s="248" t="s">
        <v>162</v>
      </c>
      <c r="F29" s="46" t="s">
        <v>33</v>
      </c>
      <c r="G29" s="46" t="s">
        <v>305</v>
      </c>
      <c r="H29" s="46">
        <v>2022</v>
      </c>
      <c r="I29" s="48" t="s">
        <v>163</v>
      </c>
      <c r="J29" s="76" t="s">
        <v>510</v>
      </c>
      <c r="K29" s="273"/>
      <c r="L29" s="75"/>
      <c r="M29" s="65"/>
      <c r="N29" s="65"/>
      <c r="O29" s="65"/>
      <c r="P29" s="65"/>
      <c r="Q29" s="65"/>
      <c r="R29" s="65"/>
      <c r="S29" s="65"/>
      <c r="T29" s="65"/>
      <c r="U29" s="65"/>
      <c r="V29" s="65"/>
      <c r="W29" s="65"/>
      <c r="X29" s="65"/>
      <c r="Y29" s="65"/>
      <c r="Z29" s="65"/>
      <c r="AA29" s="65"/>
      <c r="AB29" s="65"/>
      <c r="AC29" s="65"/>
      <c r="AD29" s="65"/>
      <c r="AE29" s="65"/>
      <c r="AF29" s="65"/>
    </row>
    <row r="30" spans="1:32" s="78" customFormat="1" ht="45">
      <c r="A30" s="38" t="s">
        <v>32</v>
      </c>
      <c r="B30" s="38" t="s">
        <v>34</v>
      </c>
      <c r="C30" s="38" t="s">
        <v>164</v>
      </c>
      <c r="D30" s="38"/>
      <c r="E30" s="49" t="s">
        <v>165</v>
      </c>
      <c r="F30" s="46"/>
      <c r="G30" s="46"/>
      <c r="H30" s="46"/>
      <c r="I30" s="48"/>
      <c r="J30" s="296"/>
      <c r="K30" s="73"/>
      <c r="L30" s="65"/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  <c r="AB30" s="65"/>
      <c r="AC30" s="65"/>
      <c r="AD30" s="65"/>
      <c r="AE30" s="65"/>
      <c r="AF30" s="65"/>
    </row>
    <row r="31" spans="1:32" s="78" customFormat="1" ht="90">
      <c r="A31" s="38" t="s">
        <v>32</v>
      </c>
      <c r="B31" s="38" t="s">
        <v>34</v>
      </c>
      <c r="C31" s="38" t="s">
        <v>164</v>
      </c>
      <c r="D31" s="38" t="s">
        <v>34</v>
      </c>
      <c r="E31" s="49" t="s">
        <v>166</v>
      </c>
      <c r="F31" s="46" t="s">
        <v>33</v>
      </c>
      <c r="G31" s="46" t="s">
        <v>305</v>
      </c>
      <c r="H31" s="46">
        <v>2022</v>
      </c>
      <c r="I31" s="48" t="s">
        <v>167</v>
      </c>
      <c r="J31" s="79" t="s">
        <v>462</v>
      </c>
      <c r="K31" s="73"/>
      <c r="L31" s="65"/>
      <c r="M31" s="65"/>
      <c r="N31" s="65"/>
      <c r="O31" s="65"/>
      <c r="P31" s="65"/>
      <c r="Q31" s="65"/>
      <c r="R31" s="65"/>
      <c r="S31" s="65"/>
      <c r="T31" s="65"/>
      <c r="U31" s="65"/>
      <c r="V31" s="65"/>
      <c r="W31" s="65"/>
      <c r="X31" s="65"/>
      <c r="Y31" s="65"/>
      <c r="Z31" s="65"/>
      <c r="AA31" s="65"/>
      <c r="AB31" s="65"/>
      <c r="AC31" s="65"/>
      <c r="AD31" s="65"/>
      <c r="AE31" s="65"/>
      <c r="AF31" s="65"/>
    </row>
    <row r="32" spans="1:32" s="78" customFormat="1" ht="90" customHeight="1">
      <c r="A32" s="38" t="s">
        <v>32</v>
      </c>
      <c r="B32" s="38" t="s">
        <v>34</v>
      </c>
      <c r="C32" s="38" t="s">
        <v>35</v>
      </c>
      <c r="D32" s="38"/>
      <c r="E32" s="49" t="s">
        <v>463</v>
      </c>
      <c r="F32" s="88"/>
      <c r="G32" s="46"/>
      <c r="H32" s="46"/>
      <c r="I32" s="88"/>
      <c r="J32" s="296"/>
      <c r="K32" s="73"/>
      <c r="L32" s="65"/>
      <c r="M32" s="65"/>
      <c r="N32" s="65"/>
      <c r="O32" s="65"/>
      <c r="P32" s="65"/>
      <c r="Q32" s="65"/>
      <c r="R32" s="65"/>
      <c r="S32" s="65"/>
      <c r="T32" s="65"/>
      <c r="U32" s="65"/>
      <c r="V32" s="65"/>
      <c r="W32" s="65"/>
      <c r="X32" s="65"/>
      <c r="Y32" s="65"/>
      <c r="Z32" s="65"/>
      <c r="AA32" s="65"/>
      <c r="AB32" s="65"/>
      <c r="AC32" s="65"/>
      <c r="AD32" s="65"/>
      <c r="AE32" s="65"/>
      <c r="AF32" s="65"/>
    </row>
    <row r="33" spans="1:32" s="78" customFormat="1" ht="90">
      <c r="A33" s="38" t="s">
        <v>32</v>
      </c>
      <c r="B33" s="38" t="s">
        <v>34</v>
      </c>
      <c r="C33" s="38" t="s">
        <v>35</v>
      </c>
      <c r="D33" s="38" t="s">
        <v>34</v>
      </c>
      <c r="E33" s="49" t="s">
        <v>168</v>
      </c>
      <c r="F33" s="46" t="s">
        <v>33</v>
      </c>
      <c r="G33" s="46" t="s">
        <v>305</v>
      </c>
      <c r="H33" s="46">
        <v>2022</v>
      </c>
      <c r="I33" s="48" t="s">
        <v>169</v>
      </c>
      <c r="J33" s="79" t="s">
        <v>384</v>
      </c>
      <c r="K33" s="73"/>
      <c r="L33" s="65"/>
      <c r="M33" s="65"/>
      <c r="N33" s="65"/>
      <c r="O33" s="65"/>
      <c r="P33" s="65"/>
      <c r="Q33" s="65"/>
      <c r="R33" s="65"/>
      <c r="S33" s="65"/>
      <c r="T33" s="65"/>
      <c r="U33" s="65"/>
      <c r="V33" s="65"/>
      <c r="W33" s="65"/>
      <c r="X33" s="65"/>
      <c r="Y33" s="65"/>
      <c r="Z33" s="65"/>
      <c r="AA33" s="65"/>
      <c r="AB33" s="65"/>
      <c r="AC33" s="65"/>
      <c r="AD33" s="65"/>
      <c r="AE33" s="65"/>
      <c r="AF33" s="65"/>
    </row>
    <row r="34" spans="1:32" s="78" customFormat="1" ht="225">
      <c r="A34" s="38" t="s">
        <v>32</v>
      </c>
      <c r="B34" s="38" t="s">
        <v>34</v>
      </c>
      <c r="C34" s="38" t="s">
        <v>35</v>
      </c>
      <c r="D34" s="38" t="s">
        <v>37</v>
      </c>
      <c r="E34" s="49" t="s">
        <v>464</v>
      </c>
      <c r="F34" s="46" t="s">
        <v>33</v>
      </c>
      <c r="G34" s="46" t="s">
        <v>305</v>
      </c>
      <c r="H34" s="46">
        <v>2022</v>
      </c>
      <c r="I34" s="48" t="s">
        <v>465</v>
      </c>
      <c r="J34" s="79" t="s">
        <v>511</v>
      </c>
      <c r="K34" s="73"/>
      <c r="L34" s="84"/>
      <c r="M34" s="65"/>
      <c r="N34" s="65"/>
      <c r="O34" s="65"/>
      <c r="P34" s="65"/>
      <c r="Q34" s="65"/>
      <c r="R34" s="65"/>
      <c r="S34" s="65"/>
      <c r="T34" s="65"/>
      <c r="U34" s="65"/>
      <c r="V34" s="65"/>
      <c r="W34" s="65"/>
      <c r="X34" s="65"/>
      <c r="Y34" s="65"/>
      <c r="Z34" s="65"/>
      <c r="AA34" s="65"/>
      <c r="AB34" s="65"/>
      <c r="AC34" s="65"/>
      <c r="AD34" s="65"/>
      <c r="AE34" s="65"/>
      <c r="AF34" s="65"/>
    </row>
    <row r="35" spans="1:32" s="78" customFormat="1" ht="165">
      <c r="A35" s="38" t="s">
        <v>32</v>
      </c>
      <c r="B35" s="38" t="s">
        <v>34</v>
      </c>
      <c r="C35" s="38" t="s">
        <v>35</v>
      </c>
      <c r="D35" s="38" t="s">
        <v>48</v>
      </c>
      <c r="E35" s="49" t="s">
        <v>466</v>
      </c>
      <c r="F35" s="46" t="s">
        <v>33</v>
      </c>
      <c r="G35" s="46" t="s">
        <v>305</v>
      </c>
      <c r="H35" s="46">
        <v>2022</v>
      </c>
      <c r="I35" s="48" t="s">
        <v>170</v>
      </c>
      <c r="J35" s="79" t="s">
        <v>467</v>
      </c>
      <c r="K35" s="89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  <c r="Z35" s="65"/>
      <c r="AA35" s="65"/>
      <c r="AB35" s="65"/>
      <c r="AC35" s="65"/>
      <c r="AD35" s="65"/>
      <c r="AE35" s="65"/>
      <c r="AF35" s="65"/>
    </row>
    <row r="36" spans="1:32" s="78" customFormat="1" ht="63" customHeight="1">
      <c r="A36" s="38" t="s">
        <v>32</v>
      </c>
      <c r="B36" s="38" t="s">
        <v>34</v>
      </c>
      <c r="C36" s="38" t="s">
        <v>171</v>
      </c>
      <c r="D36" s="38"/>
      <c r="E36" s="49" t="s">
        <v>172</v>
      </c>
      <c r="F36" s="88"/>
      <c r="G36" s="46"/>
      <c r="H36" s="46"/>
      <c r="I36" s="88"/>
      <c r="J36" s="296"/>
      <c r="K36" s="73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5"/>
      <c r="Z36" s="65"/>
      <c r="AA36" s="65"/>
      <c r="AB36" s="65"/>
      <c r="AC36" s="65"/>
      <c r="AD36" s="65"/>
      <c r="AE36" s="65"/>
      <c r="AF36" s="65"/>
    </row>
    <row r="37" spans="1:32" s="78" customFormat="1" ht="180">
      <c r="A37" s="38" t="s">
        <v>32</v>
      </c>
      <c r="B37" s="38" t="s">
        <v>34</v>
      </c>
      <c r="C37" s="38" t="s">
        <v>171</v>
      </c>
      <c r="D37" s="38" t="s">
        <v>34</v>
      </c>
      <c r="E37" s="49" t="s">
        <v>513</v>
      </c>
      <c r="F37" s="46" t="s">
        <v>33</v>
      </c>
      <c r="G37" s="46" t="s">
        <v>305</v>
      </c>
      <c r="H37" s="46">
        <v>2022</v>
      </c>
      <c r="I37" s="48" t="s">
        <v>173</v>
      </c>
      <c r="J37" s="79" t="s">
        <v>512</v>
      </c>
      <c r="K37" s="73"/>
      <c r="L37" s="7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65"/>
    </row>
    <row r="38" spans="1:32" s="78" customFormat="1" ht="60">
      <c r="A38" s="38" t="s">
        <v>32</v>
      </c>
      <c r="B38" s="38" t="s">
        <v>34</v>
      </c>
      <c r="C38" s="38" t="s">
        <v>171</v>
      </c>
      <c r="D38" s="38" t="s">
        <v>37</v>
      </c>
      <c r="E38" s="49" t="s">
        <v>174</v>
      </c>
      <c r="F38" s="46" t="s">
        <v>33</v>
      </c>
      <c r="G38" s="46" t="s">
        <v>305</v>
      </c>
      <c r="H38" s="46">
        <v>2022</v>
      </c>
      <c r="I38" s="48" t="s">
        <v>175</v>
      </c>
      <c r="J38" s="298" t="s">
        <v>530</v>
      </c>
      <c r="K38" s="73"/>
      <c r="L38" s="90"/>
      <c r="M38" s="65"/>
      <c r="N38" s="65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  <c r="AD38" s="65"/>
      <c r="AE38" s="65"/>
      <c r="AF38" s="65"/>
    </row>
    <row r="39" spans="1:32" s="78" customFormat="1" ht="225">
      <c r="A39" s="38" t="s">
        <v>32</v>
      </c>
      <c r="B39" s="38" t="s">
        <v>34</v>
      </c>
      <c r="C39" s="38" t="s">
        <v>171</v>
      </c>
      <c r="D39" s="38" t="s">
        <v>48</v>
      </c>
      <c r="E39" s="49" t="s">
        <v>468</v>
      </c>
      <c r="F39" s="46" t="s">
        <v>33</v>
      </c>
      <c r="G39" s="46" t="s">
        <v>305</v>
      </c>
      <c r="H39" s="46">
        <v>2022</v>
      </c>
      <c r="I39" s="49" t="s">
        <v>176</v>
      </c>
      <c r="J39" s="324" t="s">
        <v>385</v>
      </c>
      <c r="K39" s="73"/>
      <c r="L39" s="65"/>
      <c r="M39" s="65"/>
      <c r="N39" s="65"/>
      <c r="O39" s="65"/>
      <c r="P39" s="65"/>
      <c r="Q39" s="65"/>
      <c r="R39" s="65"/>
      <c r="S39" s="65"/>
      <c r="T39" s="65"/>
      <c r="U39" s="65"/>
      <c r="V39" s="65"/>
      <c r="W39" s="65"/>
      <c r="X39" s="65"/>
      <c r="Y39" s="65"/>
      <c r="Z39" s="65"/>
      <c r="AA39" s="65"/>
      <c r="AB39" s="65"/>
      <c r="AC39" s="65"/>
      <c r="AD39" s="65"/>
      <c r="AE39" s="65"/>
      <c r="AF39" s="65"/>
    </row>
    <row r="40" spans="1:32" s="78" customFormat="1" ht="30">
      <c r="A40" s="38" t="s">
        <v>32</v>
      </c>
      <c r="B40" s="38" t="s">
        <v>34</v>
      </c>
      <c r="C40" s="38" t="s">
        <v>42</v>
      </c>
      <c r="D40" s="38"/>
      <c r="E40" s="49" t="s">
        <v>300</v>
      </c>
      <c r="F40" s="46"/>
      <c r="G40" s="46"/>
      <c r="H40" s="46"/>
      <c r="I40" s="49"/>
      <c r="J40" s="297"/>
      <c r="K40" s="73"/>
      <c r="L40" s="65"/>
      <c r="M40" s="65"/>
      <c r="N40" s="65"/>
      <c r="O40" s="65"/>
      <c r="P40" s="65"/>
      <c r="Q40" s="65"/>
      <c r="R40" s="65"/>
      <c r="S40" s="65"/>
      <c r="T40" s="65"/>
      <c r="U40" s="65"/>
      <c r="V40" s="65"/>
      <c r="W40" s="65"/>
      <c r="X40" s="65"/>
      <c r="Y40" s="65"/>
      <c r="Z40" s="65"/>
      <c r="AA40" s="65"/>
      <c r="AB40" s="65"/>
      <c r="AC40" s="65"/>
      <c r="AD40" s="65"/>
      <c r="AE40" s="65"/>
      <c r="AF40" s="65"/>
    </row>
    <row r="41" spans="1:32" s="78" customFormat="1" ht="90">
      <c r="A41" s="38" t="s">
        <v>32</v>
      </c>
      <c r="B41" s="38" t="s">
        <v>34</v>
      </c>
      <c r="C41" s="38" t="s">
        <v>42</v>
      </c>
      <c r="D41" s="38" t="s">
        <v>34</v>
      </c>
      <c r="E41" s="49" t="s">
        <v>301</v>
      </c>
      <c r="F41" s="46" t="s">
        <v>33</v>
      </c>
      <c r="G41" s="46" t="s">
        <v>305</v>
      </c>
      <c r="H41" s="46">
        <v>2022</v>
      </c>
      <c r="I41" s="48"/>
      <c r="J41" s="79" t="s">
        <v>469</v>
      </c>
      <c r="K41" s="73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</row>
    <row r="42" spans="1:32" s="272" customFormat="1" ht="120">
      <c r="A42" s="38" t="s">
        <v>32</v>
      </c>
      <c r="B42" s="38" t="s">
        <v>34</v>
      </c>
      <c r="C42" s="38" t="s">
        <v>42</v>
      </c>
      <c r="D42" s="38" t="s">
        <v>38</v>
      </c>
      <c r="E42" s="48" t="s">
        <v>374</v>
      </c>
      <c r="F42" s="46" t="s">
        <v>33</v>
      </c>
      <c r="G42" s="46" t="s">
        <v>305</v>
      </c>
      <c r="H42" s="46">
        <v>2022</v>
      </c>
      <c r="I42" s="48"/>
      <c r="J42" s="266" t="s">
        <v>386</v>
      </c>
      <c r="K42" s="73"/>
      <c r="L42" s="271"/>
      <c r="M42" s="271"/>
      <c r="N42" s="271"/>
      <c r="O42" s="271"/>
      <c r="P42" s="271"/>
      <c r="Q42" s="271"/>
      <c r="R42" s="271"/>
      <c r="S42" s="271"/>
      <c r="T42" s="271"/>
      <c r="U42" s="271"/>
      <c r="V42" s="271"/>
      <c r="W42" s="271"/>
      <c r="X42" s="271"/>
      <c r="Y42" s="271"/>
      <c r="Z42" s="271"/>
      <c r="AA42" s="271"/>
      <c r="AB42" s="271"/>
      <c r="AC42" s="271"/>
      <c r="AD42" s="271"/>
      <c r="AE42" s="271"/>
      <c r="AF42" s="271"/>
    </row>
    <row r="43" spans="1:32" s="69" customFormat="1" ht="28.5" customHeight="1">
      <c r="A43" s="45" t="s">
        <v>32</v>
      </c>
      <c r="B43" s="45" t="s">
        <v>37</v>
      </c>
      <c r="C43" s="45"/>
      <c r="D43" s="45"/>
      <c r="E43" s="47" t="s">
        <v>82</v>
      </c>
      <c r="F43" s="91"/>
      <c r="G43" s="92"/>
      <c r="H43" s="92"/>
      <c r="I43" s="91"/>
      <c r="J43" s="299"/>
      <c r="K43" s="85"/>
      <c r="L43" s="68"/>
      <c r="M43" s="68"/>
      <c r="N43" s="68"/>
      <c r="O43" s="68"/>
      <c r="P43" s="68"/>
      <c r="Q43" s="68"/>
      <c r="R43" s="68"/>
      <c r="S43" s="68"/>
      <c r="T43" s="68"/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</row>
    <row r="44" spans="1:32" ht="30">
      <c r="A44" s="38" t="s">
        <v>32</v>
      </c>
      <c r="B44" s="38" t="s">
        <v>37</v>
      </c>
      <c r="C44" s="38" t="s">
        <v>32</v>
      </c>
      <c r="D44" s="38"/>
      <c r="E44" s="48" t="s">
        <v>83</v>
      </c>
      <c r="F44" s="91"/>
      <c r="G44" s="92"/>
      <c r="H44" s="92"/>
      <c r="I44" s="91"/>
      <c r="J44" s="299"/>
      <c r="K44" s="73"/>
    </row>
    <row r="45" spans="1:32" ht="315">
      <c r="A45" s="38" t="s">
        <v>32</v>
      </c>
      <c r="B45" s="38" t="s">
        <v>37</v>
      </c>
      <c r="C45" s="38" t="s">
        <v>32</v>
      </c>
      <c r="D45" s="38" t="s">
        <v>34</v>
      </c>
      <c r="E45" s="49" t="s">
        <v>84</v>
      </c>
      <c r="F45" s="46" t="s">
        <v>470</v>
      </c>
      <c r="G45" s="46" t="s">
        <v>305</v>
      </c>
      <c r="H45" s="46">
        <v>2022</v>
      </c>
      <c r="I45" s="49" t="s">
        <v>177</v>
      </c>
      <c r="J45" s="298" t="s">
        <v>527</v>
      </c>
      <c r="K45" s="76"/>
      <c r="L45" s="75"/>
    </row>
    <row r="46" spans="1:32" ht="105">
      <c r="A46" s="38" t="s">
        <v>32</v>
      </c>
      <c r="B46" s="38" t="s">
        <v>37</v>
      </c>
      <c r="C46" s="38" t="s">
        <v>32</v>
      </c>
      <c r="D46" s="38" t="s">
        <v>37</v>
      </c>
      <c r="E46" s="49" t="s">
        <v>107</v>
      </c>
      <c r="F46" s="46" t="s">
        <v>474</v>
      </c>
      <c r="G46" s="46" t="s">
        <v>305</v>
      </c>
      <c r="H46" s="46">
        <v>2022</v>
      </c>
      <c r="I46" s="94" t="s">
        <v>178</v>
      </c>
      <c r="J46" s="76" t="s">
        <v>514</v>
      </c>
      <c r="K46" s="73"/>
    </row>
    <row r="47" spans="1:32" ht="90">
      <c r="A47" s="38" t="s">
        <v>32</v>
      </c>
      <c r="B47" s="38" t="s">
        <v>37</v>
      </c>
      <c r="C47" s="38" t="s">
        <v>32</v>
      </c>
      <c r="D47" s="38" t="s">
        <v>48</v>
      </c>
      <c r="E47" s="49" t="s">
        <v>312</v>
      </c>
      <c r="F47" s="46" t="s">
        <v>33</v>
      </c>
      <c r="G47" s="46" t="s">
        <v>305</v>
      </c>
      <c r="H47" s="46">
        <v>2022</v>
      </c>
      <c r="I47" s="94" t="s">
        <v>179</v>
      </c>
      <c r="J47" s="76" t="s">
        <v>515</v>
      </c>
      <c r="K47" s="73"/>
    </row>
    <row r="48" spans="1:32" ht="47.25" customHeight="1">
      <c r="A48" s="38" t="s">
        <v>32</v>
      </c>
      <c r="B48" s="38" t="s">
        <v>37</v>
      </c>
      <c r="C48" s="38" t="s">
        <v>32</v>
      </c>
      <c r="D48" s="38" t="s">
        <v>49</v>
      </c>
      <c r="E48" s="49" t="s">
        <v>102</v>
      </c>
      <c r="F48" s="46" t="s">
        <v>33</v>
      </c>
      <c r="G48" s="46" t="s">
        <v>305</v>
      </c>
      <c r="H48" s="46">
        <v>2022</v>
      </c>
      <c r="I48" s="94" t="s">
        <v>143</v>
      </c>
      <c r="J48" s="266" t="s">
        <v>386</v>
      </c>
      <c r="K48" s="73"/>
      <c r="L48" s="75"/>
    </row>
    <row r="49" spans="1:32" ht="45">
      <c r="A49" s="38" t="s">
        <v>32</v>
      </c>
      <c r="B49" s="38" t="s">
        <v>37</v>
      </c>
      <c r="C49" s="38" t="s">
        <v>32</v>
      </c>
      <c r="D49" s="38" t="s">
        <v>50</v>
      </c>
      <c r="E49" s="49" t="s">
        <v>126</v>
      </c>
      <c r="F49" s="46" t="s">
        <v>106</v>
      </c>
      <c r="G49" s="46" t="s">
        <v>305</v>
      </c>
      <c r="H49" s="46">
        <v>2022</v>
      </c>
      <c r="I49" s="94" t="s">
        <v>180</v>
      </c>
      <c r="J49" s="325" t="s">
        <v>528</v>
      </c>
      <c r="K49" s="73"/>
      <c r="L49" s="75"/>
    </row>
    <row r="50" spans="1:32">
      <c r="A50" s="38" t="s">
        <v>32</v>
      </c>
      <c r="B50" s="38" t="s">
        <v>37</v>
      </c>
      <c r="C50" s="38" t="s">
        <v>38</v>
      </c>
      <c r="D50" s="38"/>
      <c r="E50" s="49" t="s">
        <v>87</v>
      </c>
      <c r="F50" s="46"/>
      <c r="G50" s="46"/>
      <c r="H50" s="46"/>
      <c r="I50" s="94"/>
      <c r="J50" s="296"/>
      <c r="K50" s="73"/>
    </row>
    <row r="51" spans="1:32" s="95" customFormat="1" ht="90">
      <c r="A51" s="38" t="s">
        <v>32</v>
      </c>
      <c r="B51" s="38" t="s">
        <v>37</v>
      </c>
      <c r="C51" s="38" t="s">
        <v>38</v>
      </c>
      <c r="D51" s="38" t="s">
        <v>34</v>
      </c>
      <c r="E51" s="48" t="s">
        <v>181</v>
      </c>
      <c r="F51" s="46" t="s">
        <v>33</v>
      </c>
      <c r="G51" s="46" t="s">
        <v>305</v>
      </c>
      <c r="H51" s="46">
        <v>2022</v>
      </c>
      <c r="I51" s="48" t="s">
        <v>182</v>
      </c>
      <c r="J51" s="325" t="s">
        <v>519</v>
      </c>
      <c r="K51" s="73"/>
      <c r="L51" s="90"/>
      <c r="M51" s="65"/>
      <c r="N51" s="65"/>
      <c r="O51" s="65"/>
      <c r="P51" s="65"/>
      <c r="Q51" s="65"/>
      <c r="R51" s="65"/>
      <c r="S51" s="65"/>
      <c r="T51" s="65"/>
      <c r="U51" s="65"/>
      <c r="V51" s="65"/>
      <c r="W51" s="65"/>
      <c r="X51" s="65"/>
      <c r="Y51" s="65"/>
      <c r="Z51" s="65"/>
      <c r="AA51" s="65"/>
      <c r="AB51" s="65"/>
      <c r="AC51" s="65"/>
      <c r="AD51" s="65"/>
      <c r="AE51" s="65"/>
      <c r="AF51" s="65"/>
    </row>
    <row r="52" spans="1:32" s="95" customFormat="1" ht="150">
      <c r="A52" s="38" t="s">
        <v>32</v>
      </c>
      <c r="B52" s="38" t="s">
        <v>37</v>
      </c>
      <c r="C52" s="38" t="s">
        <v>38</v>
      </c>
      <c r="D52" s="38" t="s">
        <v>37</v>
      </c>
      <c r="E52" s="48" t="s">
        <v>422</v>
      </c>
      <c r="F52" s="46" t="s">
        <v>33</v>
      </c>
      <c r="G52" s="46" t="s">
        <v>305</v>
      </c>
      <c r="H52" s="46">
        <v>2022</v>
      </c>
      <c r="I52" s="48" t="s">
        <v>183</v>
      </c>
      <c r="J52" s="325" t="s">
        <v>524</v>
      </c>
      <c r="K52" s="73"/>
      <c r="L52" s="65"/>
      <c r="M52" s="65"/>
      <c r="N52" s="65"/>
      <c r="O52" s="65"/>
      <c r="P52" s="65"/>
      <c r="Q52" s="65"/>
      <c r="R52" s="65"/>
      <c r="S52" s="65"/>
      <c r="T52" s="65"/>
      <c r="U52" s="65"/>
      <c r="V52" s="65"/>
      <c r="W52" s="65"/>
      <c r="X52" s="65"/>
      <c r="Y52" s="65"/>
      <c r="Z52" s="65"/>
      <c r="AA52" s="65"/>
      <c r="AB52" s="65"/>
      <c r="AC52" s="65"/>
      <c r="AD52" s="65"/>
      <c r="AE52" s="65"/>
      <c r="AF52" s="65"/>
    </row>
    <row r="53" spans="1:32" s="95" customFormat="1" ht="150">
      <c r="A53" s="38" t="s">
        <v>32</v>
      </c>
      <c r="B53" s="38" t="s">
        <v>37</v>
      </c>
      <c r="C53" s="38" t="s">
        <v>38</v>
      </c>
      <c r="D53" s="38" t="s">
        <v>48</v>
      </c>
      <c r="E53" s="48" t="s">
        <v>110</v>
      </c>
      <c r="F53" s="46" t="s">
        <v>33</v>
      </c>
      <c r="G53" s="46" t="s">
        <v>305</v>
      </c>
      <c r="H53" s="46">
        <v>2022</v>
      </c>
      <c r="I53" s="48" t="s">
        <v>183</v>
      </c>
      <c r="J53" s="76" t="s">
        <v>471</v>
      </c>
      <c r="K53" s="41"/>
      <c r="L53" s="90"/>
      <c r="M53" s="65"/>
      <c r="N53" s="65"/>
      <c r="O53" s="65"/>
      <c r="P53" s="65"/>
      <c r="Q53" s="65"/>
      <c r="R53" s="65"/>
      <c r="S53" s="65"/>
      <c r="T53" s="65"/>
      <c r="U53" s="65"/>
      <c r="V53" s="65"/>
      <c r="W53" s="65"/>
      <c r="X53" s="65"/>
      <c r="Y53" s="65"/>
      <c r="Z53" s="65"/>
      <c r="AA53" s="65"/>
      <c r="AB53" s="65"/>
      <c r="AC53" s="65"/>
      <c r="AD53" s="65"/>
      <c r="AE53" s="65"/>
      <c r="AF53" s="65"/>
    </row>
    <row r="54" spans="1:32" s="95" customFormat="1" ht="30.75" customHeight="1">
      <c r="A54" s="96" t="s">
        <v>32</v>
      </c>
      <c r="B54" s="38" t="s">
        <v>37</v>
      </c>
      <c r="C54" s="38" t="s">
        <v>41</v>
      </c>
      <c r="D54" s="96"/>
      <c r="E54" s="97" t="s">
        <v>184</v>
      </c>
      <c r="F54" s="98"/>
      <c r="G54" s="99"/>
      <c r="H54" s="99"/>
      <c r="I54" s="94"/>
      <c r="J54" s="296"/>
      <c r="K54" s="73"/>
      <c r="L54" s="65"/>
      <c r="M54" s="65"/>
      <c r="N54" s="65"/>
      <c r="O54" s="65"/>
      <c r="P54" s="65"/>
      <c r="Q54" s="65"/>
      <c r="R54" s="65"/>
      <c r="S54" s="65"/>
      <c r="T54" s="65"/>
      <c r="U54" s="65"/>
      <c r="V54" s="65"/>
      <c r="W54" s="65"/>
      <c r="X54" s="65"/>
      <c r="Y54" s="65"/>
      <c r="Z54" s="65"/>
      <c r="AA54" s="65"/>
      <c r="AB54" s="65"/>
      <c r="AC54" s="65"/>
      <c r="AD54" s="65"/>
      <c r="AE54" s="65"/>
      <c r="AF54" s="65"/>
    </row>
    <row r="55" spans="1:32" s="95" customFormat="1" ht="105">
      <c r="A55" s="96" t="s">
        <v>32</v>
      </c>
      <c r="B55" s="38" t="s">
        <v>37</v>
      </c>
      <c r="C55" s="38" t="s">
        <v>41</v>
      </c>
      <c r="D55" s="100">
        <v>1</v>
      </c>
      <c r="E55" s="97" t="s">
        <v>185</v>
      </c>
      <c r="F55" s="98" t="s">
        <v>474</v>
      </c>
      <c r="G55" s="46" t="s">
        <v>305</v>
      </c>
      <c r="H55" s="46">
        <v>2022</v>
      </c>
      <c r="I55" s="97" t="s">
        <v>186</v>
      </c>
      <c r="J55" s="79" t="s">
        <v>386</v>
      </c>
      <c r="K55" s="73"/>
      <c r="L55" s="75"/>
      <c r="M55" s="65"/>
      <c r="N55" s="65"/>
      <c r="O55" s="65"/>
      <c r="P55" s="65"/>
      <c r="Q55" s="65"/>
      <c r="R55" s="65"/>
      <c r="S55" s="65"/>
      <c r="T55" s="65"/>
      <c r="U55" s="65"/>
      <c r="V55" s="65"/>
      <c r="W55" s="65"/>
      <c r="X55" s="65"/>
      <c r="Y55" s="65"/>
      <c r="Z55" s="65"/>
      <c r="AA55" s="65"/>
      <c r="AB55" s="65"/>
      <c r="AC55" s="65"/>
      <c r="AD55" s="65"/>
      <c r="AE55" s="65"/>
      <c r="AF55" s="65"/>
    </row>
    <row r="56" spans="1:32" s="95" customFormat="1" ht="105">
      <c r="A56" s="96" t="s">
        <v>32</v>
      </c>
      <c r="B56" s="38" t="s">
        <v>37</v>
      </c>
      <c r="C56" s="38" t="s">
        <v>41</v>
      </c>
      <c r="D56" s="100">
        <v>2</v>
      </c>
      <c r="E56" s="97" t="s">
        <v>187</v>
      </c>
      <c r="F56" s="98" t="s">
        <v>474</v>
      </c>
      <c r="G56" s="46" t="s">
        <v>305</v>
      </c>
      <c r="H56" s="46">
        <v>2022</v>
      </c>
      <c r="I56" s="97" t="s">
        <v>188</v>
      </c>
      <c r="J56" s="79" t="s">
        <v>386</v>
      </c>
      <c r="K56" s="73"/>
      <c r="L56" s="75"/>
      <c r="M56" s="65"/>
      <c r="N56" s="65"/>
      <c r="O56" s="65"/>
      <c r="P56" s="65"/>
      <c r="Q56" s="65"/>
      <c r="R56" s="65"/>
      <c r="S56" s="65"/>
      <c r="T56" s="65"/>
      <c r="U56" s="65"/>
      <c r="V56" s="65"/>
      <c r="W56" s="65"/>
      <c r="X56" s="65"/>
      <c r="Y56" s="65"/>
      <c r="Z56" s="65"/>
      <c r="AA56" s="65"/>
      <c r="AB56" s="65"/>
      <c r="AC56" s="65"/>
      <c r="AD56" s="65"/>
      <c r="AE56" s="65"/>
      <c r="AF56" s="65"/>
    </row>
    <row r="57" spans="1:32" s="95" customFormat="1" ht="45">
      <c r="A57" s="38" t="s">
        <v>32</v>
      </c>
      <c r="B57" s="38" t="s">
        <v>37</v>
      </c>
      <c r="C57" s="38" t="s">
        <v>40</v>
      </c>
      <c r="D57" s="101"/>
      <c r="E57" s="49" t="s">
        <v>189</v>
      </c>
      <c r="F57" s="46"/>
      <c r="G57" s="46"/>
      <c r="H57" s="46"/>
      <c r="I57" s="48"/>
      <c r="J57" s="296"/>
      <c r="K57" s="73"/>
      <c r="L57" s="65"/>
      <c r="M57" s="65"/>
      <c r="N57" s="65"/>
      <c r="O57" s="65"/>
      <c r="P57" s="65"/>
      <c r="Q57" s="65"/>
      <c r="R57" s="65"/>
      <c r="S57" s="65"/>
      <c r="T57" s="65"/>
      <c r="U57" s="65"/>
      <c r="V57" s="65"/>
      <c r="W57" s="65"/>
      <c r="X57" s="65"/>
      <c r="Y57" s="65"/>
      <c r="Z57" s="65"/>
      <c r="AA57" s="65"/>
      <c r="AB57" s="65"/>
      <c r="AC57" s="65"/>
      <c r="AD57" s="65"/>
      <c r="AE57" s="65"/>
      <c r="AF57" s="65"/>
    </row>
    <row r="58" spans="1:32" s="95" customFormat="1" ht="203.25" customHeight="1">
      <c r="A58" s="38" t="s">
        <v>32</v>
      </c>
      <c r="B58" s="38" t="s">
        <v>37</v>
      </c>
      <c r="C58" s="38" t="s">
        <v>40</v>
      </c>
      <c r="D58" s="101">
        <v>1</v>
      </c>
      <c r="E58" s="49" t="s">
        <v>190</v>
      </c>
      <c r="F58" s="98" t="s">
        <v>475</v>
      </c>
      <c r="G58" s="46" t="s">
        <v>305</v>
      </c>
      <c r="H58" s="46">
        <v>2022</v>
      </c>
      <c r="I58" s="94" t="s">
        <v>472</v>
      </c>
      <c r="J58" s="325" t="s">
        <v>529</v>
      </c>
      <c r="K58" s="73"/>
      <c r="L58" s="65"/>
      <c r="M58" s="65"/>
      <c r="N58" s="65"/>
      <c r="O58" s="65"/>
      <c r="P58" s="65"/>
      <c r="Q58" s="65"/>
      <c r="R58" s="65"/>
      <c r="S58" s="65"/>
      <c r="T58" s="65"/>
      <c r="U58" s="65"/>
      <c r="V58" s="65"/>
      <c r="W58" s="65"/>
      <c r="X58" s="65"/>
      <c r="Y58" s="65"/>
      <c r="Z58" s="65"/>
      <c r="AA58" s="65"/>
      <c r="AB58" s="65"/>
      <c r="AC58" s="65"/>
      <c r="AD58" s="65"/>
      <c r="AE58" s="65"/>
      <c r="AF58" s="65"/>
    </row>
    <row r="59" spans="1:32" s="95" customFormat="1" ht="105">
      <c r="A59" s="38" t="s">
        <v>32</v>
      </c>
      <c r="B59" s="38" t="s">
        <v>37</v>
      </c>
      <c r="C59" s="38" t="s">
        <v>45</v>
      </c>
      <c r="D59" s="101"/>
      <c r="E59" s="49" t="s">
        <v>473</v>
      </c>
      <c r="F59" s="46"/>
      <c r="G59" s="46"/>
      <c r="H59" s="46"/>
      <c r="I59" s="48"/>
      <c r="J59" s="296"/>
      <c r="K59" s="73"/>
      <c r="L59" s="65"/>
      <c r="M59" s="65"/>
      <c r="N59" s="65"/>
      <c r="O59" s="65"/>
      <c r="P59" s="65"/>
      <c r="Q59" s="65"/>
      <c r="R59" s="65"/>
      <c r="S59" s="65"/>
      <c r="T59" s="65"/>
      <c r="U59" s="65"/>
      <c r="V59" s="65"/>
      <c r="W59" s="65"/>
      <c r="X59" s="65"/>
      <c r="Y59" s="65"/>
      <c r="Z59" s="65"/>
      <c r="AA59" s="65"/>
      <c r="AB59" s="65"/>
      <c r="AC59" s="65"/>
      <c r="AD59" s="65"/>
      <c r="AE59" s="65"/>
      <c r="AF59" s="65"/>
    </row>
    <row r="60" spans="1:32" s="95" customFormat="1" ht="105.75" customHeight="1">
      <c r="A60" s="38" t="s">
        <v>32</v>
      </c>
      <c r="B60" s="38" t="s">
        <v>37</v>
      </c>
      <c r="C60" s="38" t="s">
        <v>45</v>
      </c>
      <c r="D60" s="101">
        <v>1</v>
      </c>
      <c r="E60" s="49" t="s">
        <v>191</v>
      </c>
      <c r="F60" s="46" t="s">
        <v>476</v>
      </c>
      <c r="G60" s="46" t="s">
        <v>305</v>
      </c>
      <c r="H60" s="46">
        <v>2022</v>
      </c>
      <c r="I60" s="48" t="s">
        <v>192</v>
      </c>
      <c r="J60" s="79" t="s">
        <v>516</v>
      </c>
      <c r="K60" s="73"/>
      <c r="L60" s="65"/>
      <c r="M60" s="65"/>
      <c r="N60" s="65"/>
      <c r="O60" s="65"/>
      <c r="P60" s="65"/>
      <c r="Q60" s="65"/>
      <c r="R60" s="65"/>
      <c r="S60" s="65"/>
      <c r="T60" s="65"/>
      <c r="U60" s="65"/>
      <c r="V60" s="65"/>
      <c r="W60" s="65"/>
      <c r="X60" s="65"/>
      <c r="Y60" s="65"/>
      <c r="Z60" s="65"/>
      <c r="AA60" s="65"/>
      <c r="AB60" s="65"/>
      <c r="AC60" s="65"/>
      <c r="AD60" s="65"/>
      <c r="AE60" s="65"/>
      <c r="AF60" s="65"/>
    </row>
    <row r="61" spans="1:32" s="95" customFormat="1" ht="195">
      <c r="A61" s="38" t="s">
        <v>32</v>
      </c>
      <c r="B61" s="38" t="s">
        <v>37</v>
      </c>
      <c r="C61" s="38" t="s">
        <v>45</v>
      </c>
      <c r="D61" s="101">
        <v>2</v>
      </c>
      <c r="E61" s="49" t="s">
        <v>477</v>
      </c>
      <c r="F61" s="46" t="s">
        <v>478</v>
      </c>
      <c r="G61" s="46" t="s">
        <v>305</v>
      </c>
      <c r="H61" s="46">
        <v>2022</v>
      </c>
      <c r="I61" s="48" t="s">
        <v>193</v>
      </c>
      <c r="J61" s="79" t="s">
        <v>517</v>
      </c>
      <c r="K61" s="73"/>
      <c r="L61" s="65"/>
      <c r="M61" s="65"/>
      <c r="N61" s="65"/>
      <c r="O61" s="65"/>
      <c r="P61" s="65"/>
      <c r="Q61" s="65"/>
      <c r="R61" s="65"/>
      <c r="S61" s="65"/>
      <c r="T61" s="65"/>
      <c r="U61" s="65"/>
      <c r="V61" s="65"/>
      <c r="W61" s="65"/>
      <c r="X61" s="65"/>
      <c r="Y61" s="65"/>
      <c r="Z61" s="65"/>
      <c r="AA61" s="65"/>
      <c r="AB61" s="65"/>
      <c r="AC61" s="65"/>
      <c r="AD61" s="65"/>
      <c r="AE61" s="65"/>
      <c r="AF61" s="65"/>
    </row>
    <row r="62" spans="1:32" s="95" customFormat="1" ht="165">
      <c r="A62" s="38" t="s">
        <v>32</v>
      </c>
      <c r="B62" s="38" t="s">
        <v>37</v>
      </c>
      <c r="C62" s="38" t="s">
        <v>45</v>
      </c>
      <c r="D62" s="101">
        <v>3</v>
      </c>
      <c r="E62" s="49" t="s">
        <v>479</v>
      </c>
      <c r="F62" s="46" t="s">
        <v>478</v>
      </c>
      <c r="G62" s="46" t="s">
        <v>305</v>
      </c>
      <c r="H62" s="46">
        <v>2022</v>
      </c>
      <c r="I62" s="48" t="s">
        <v>194</v>
      </c>
      <c r="J62" s="79" t="s">
        <v>387</v>
      </c>
      <c r="K62" s="73"/>
      <c r="L62" s="65"/>
      <c r="M62" s="65"/>
      <c r="N62" s="65"/>
      <c r="O62" s="65"/>
      <c r="P62" s="65"/>
      <c r="Q62" s="65"/>
      <c r="R62" s="65"/>
      <c r="S62" s="65"/>
      <c r="T62" s="65"/>
      <c r="U62" s="65"/>
      <c r="V62" s="65"/>
      <c r="W62" s="65"/>
      <c r="X62" s="65"/>
      <c r="Y62" s="65"/>
      <c r="Z62" s="65"/>
      <c r="AA62" s="65"/>
      <c r="AB62" s="65"/>
      <c r="AC62" s="65"/>
      <c r="AD62" s="65"/>
      <c r="AE62" s="65"/>
      <c r="AF62" s="65"/>
    </row>
    <row r="63" spans="1:32" s="95" customFormat="1" ht="60">
      <c r="A63" s="38" t="s">
        <v>32</v>
      </c>
      <c r="B63" s="38" t="s">
        <v>37</v>
      </c>
      <c r="C63" s="38" t="s">
        <v>164</v>
      </c>
      <c r="D63" s="101"/>
      <c r="E63" s="49" t="s">
        <v>195</v>
      </c>
      <c r="F63" s="88"/>
      <c r="G63" s="46"/>
      <c r="H63" s="46"/>
      <c r="I63" s="88"/>
      <c r="J63" s="300"/>
      <c r="K63" s="73"/>
      <c r="L63" s="65"/>
      <c r="M63" s="65"/>
      <c r="N63" s="65"/>
      <c r="O63" s="65"/>
      <c r="P63" s="65"/>
      <c r="Q63" s="65"/>
      <c r="R63" s="65"/>
      <c r="S63" s="65"/>
      <c r="T63" s="65"/>
      <c r="U63" s="65"/>
      <c r="V63" s="65"/>
      <c r="W63" s="65"/>
      <c r="X63" s="65"/>
      <c r="Y63" s="65"/>
      <c r="Z63" s="65"/>
      <c r="AA63" s="65"/>
      <c r="AB63" s="65"/>
      <c r="AC63" s="65"/>
      <c r="AD63" s="65"/>
      <c r="AE63" s="65"/>
      <c r="AF63" s="65"/>
    </row>
    <row r="64" spans="1:32" s="95" customFormat="1" ht="120">
      <c r="A64" s="38" t="s">
        <v>32</v>
      </c>
      <c r="B64" s="38" t="s">
        <v>37</v>
      </c>
      <c r="C64" s="38" t="s">
        <v>164</v>
      </c>
      <c r="D64" s="101">
        <v>1</v>
      </c>
      <c r="E64" s="49" t="s">
        <v>196</v>
      </c>
      <c r="F64" s="46" t="s">
        <v>476</v>
      </c>
      <c r="G64" s="46" t="s">
        <v>305</v>
      </c>
      <c r="H64" s="46">
        <v>2022</v>
      </c>
      <c r="I64" s="48" t="s">
        <v>173</v>
      </c>
      <c r="J64" s="79" t="s">
        <v>480</v>
      </c>
      <c r="K64" s="73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</row>
    <row r="65" spans="1:32" s="95" customFormat="1" ht="105">
      <c r="A65" s="38" t="s">
        <v>32</v>
      </c>
      <c r="B65" s="38" t="s">
        <v>37</v>
      </c>
      <c r="C65" s="38" t="s">
        <v>164</v>
      </c>
      <c r="D65" s="101">
        <v>2</v>
      </c>
      <c r="E65" s="49" t="s">
        <v>197</v>
      </c>
      <c r="F65" s="46" t="s">
        <v>478</v>
      </c>
      <c r="G65" s="46" t="s">
        <v>305</v>
      </c>
      <c r="H65" s="46">
        <v>2022</v>
      </c>
      <c r="I65" s="48" t="s">
        <v>175</v>
      </c>
      <c r="J65" s="79" t="s">
        <v>388</v>
      </c>
      <c r="K65" s="73"/>
      <c r="L65" s="65"/>
      <c r="M65" s="65"/>
      <c r="N65" s="65"/>
      <c r="O65" s="65"/>
      <c r="P65" s="65"/>
      <c r="Q65" s="65"/>
      <c r="R65" s="65"/>
      <c r="S65" s="65"/>
      <c r="T65" s="65"/>
      <c r="U65" s="65"/>
      <c r="V65" s="65"/>
      <c r="W65" s="65"/>
      <c r="X65" s="65"/>
      <c r="Y65" s="65"/>
      <c r="Z65" s="65"/>
      <c r="AA65" s="65"/>
      <c r="AB65" s="65"/>
      <c r="AC65" s="65"/>
      <c r="AD65" s="65"/>
      <c r="AE65" s="65"/>
      <c r="AF65" s="65"/>
    </row>
    <row r="66" spans="1:32" s="95" customFormat="1" ht="255">
      <c r="A66" s="38" t="s">
        <v>32</v>
      </c>
      <c r="B66" s="38" t="s">
        <v>37</v>
      </c>
      <c r="C66" s="38" t="s">
        <v>164</v>
      </c>
      <c r="D66" s="101">
        <v>3</v>
      </c>
      <c r="E66" s="49" t="s">
        <v>481</v>
      </c>
      <c r="F66" s="46" t="s">
        <v>476</v>
      </c>
      <c r="G66" s="46" t="s">
        <v>305</v>
      </c>
      <c r="H66" s="46">
        <v>2022</v>
      </c>
      <c r="I66" s="48" t="s">
        <v>198</v>
      </c>
      <c r="J66" s="79" t="s">
        <v>389</v>
      </c>
      <c r="K66" s="73"/>
      <c r="L66" s="65"/>
      <c r="M66" s="65"/>
      <c r="N66" s="65"/>
      <c r="O66" s="65"/>
      <c r="P66" s="65"/>
      <c r="Q66" s="65"/>
      <c r="R66" s="65"/>
      <c r="S66" s="65"/>
      <c r="T66" s="65"/>
      <c r="U66" s="65"/>
      <c r="V66" s="65"/>
      <c r="W66" s="65"/>
      <c r="X66" s="65"/>
      <c r="Y66" s="65"/>
      <c r="Z66" s="65"/>
      <c r="AA66" s="65"/>
      <c r="AB66" s="65"/>
      <c r="AC66" s="65"/>
      <c r="AD66" s="65"/>
      <c r="AE66" s="65"/>
      <c r="AF66" s="65"/>
    </row>
    <row r="67" spans="1:32" s="104" customFormat="1" ht="28.5">
      <c r="A67" s="45" t="s">
        <v>32</v>
      </c>
      <c r="B67" s="45" t="s">
        <v>48</v>
      </c>
      <c r="C67" s="45"/>
      <c r="D67" s="102"/>
      <c r="E67" s="103" t="s">
        <v>89</v>
      </c>
      <c r="F67" s="92"/>
      <c r="G67" s="92"/>
      <c r="H67" s="92"/>
      <c r="I67" s="103"/>
      <c r="J67" s="299"/>
      <c r="K67" s="85"/>
      <c r="L67" s="68"/>
      <c r="M67" s="68"/>
      <c r="N67" s="68"/>
      <c r="O67" s="68"/>
      <c r="P67" s="68"/>
      <c r="Q67" s="68"/>
      <c r="R67" s="68"/>
      <c r="S67" s="68"/>
      <c r="T67" s="68"/>
      <c r="U67" s="68"/>
      <c r="V67" s="68"/>
      <c r="W67" s="68"/>
      <c r="X67" s="68"/>
      <c r="Y67" s="68"/>
      <c r="Z67" s="68"/>
      <c r="AA67" s="68"/>
      <c r="AB67" s="68"/>
      <c r="AC67" s="68"/>
      <c r="AD67" s="68"/>
      <c r="AE67" s="68"/>
      <c r="AF67" s="68"/>
    </row>
    <row r="68" spans="1:32" s="95" customFormat="1" ht="105">
      <c r="A68" s="38" t="s">
        <v>32</v>
      </c>
      <c r="B68" s="38" t="s">
        <v>48</v>
      </c>
      <c r="C68" s="38" t="s">
        <v>32</v>
      </c>
      <c r="D68" s="101"/>
      <c r="E68" s="49" t="s">
        <v>90</v>
      </c>
      <c r="F68" s="46" t="s">
        <v>476</v>
      </c>
      <c r="G68" s="46" t="s">
        <v>305</v>
      </c>
      <c r="H68" s="46">
        <v>2022</v>
      </c>
      <c r="I68" s="48"/>
      <c r="J68" s="296"/>
      <c r="K68" s="73"/>
      <c r="L68" s="65"/>
      <c r="M68" s="65"/>
      <c r="N68" s="65"/>
      <c r="O68" s="65"/>
      <c r="P68" s="65"/>
      <c r="Q68" s="65"/>
      <c r="R68" s="65"/>
      <c r="S68" s="65"/>
      <c r="T68" s="65"/>
      <c r="U68" s="65"/>
      <c r="V68" s="65"/>
      <c r="W68" s="65"/>
      <c r="X68" s="65"/>
      <c r="Y68" s="65"/>
      <c r="Z68" s="65"/>
      <c r="AA68" s="65"/>
      <c r="AB68" s="65"/>
      <c r="AC68" s="65"/>
      <c r="AD68" s="65"/>
      <c r="AE68" s="65"/>
      <c r="AF68" s="65"/>
    </row>
    <row r="69" spans="1:32" s="95" customFormat="1" ht="105">
      <c r="A69" s="38" t="s">
        <v>32</v>
      </c>
      <c r="B69" s="38" t="s">
        <v>48</v>
      </c>
      <c r="C69" s="38" t="s">
        <v>32</v>
      </c>
      <c r="D69" s="101">
        <v>1</v>
      </c>
      <c r="E69" s="49" t="s">
        <v>44</v>
      </c>
      <c r="F69" s="46" t="s">
        <v>476</v>
      </c>
      <c r="G69" s="46" t="s">
        <v>305</v>
      </c>
      <c r="H69" s="46">
        <v>2022</v>
      </c>
      <c r="I69" s="48" t="s">
        <v>44</v>
      </c>
      <c r="J69" s="79" t="s">
        <v>482</v>
      </c>
      <c r="K69" s="73"/>
      <c r="L69" s="75"/>
      <c r="M69" s="65"/>
      <c r="N69" s="65"/>
      <c r="O69" s="65"/>
      <c r="P69" s="65"/>
      <c r="Q69" s="65"/>
      <c r="R69" s="65"/>
      <c r="S69" s="65"/>
      <c r="T69" s="65"/>
      <c r="U69" s="65"/>
      <c r="V69" s="65"/>
      <c r="W69" s="65"/>
      <c r="X69" s="65"/>
      <c r="Y69" s="65"/>
      <c r="Z69" s="65"/>
      <c r="AA69" s="65"/>
      <c r="AB69" s="65"/>
      <c r="AC69" s="65"/>
      <c r="AD69" s="65"/>
      <c r="AE69" s="65"/>
      <c r="AF69" s="65"/>
    </row>
    <row r="70" spans="1:32" s="95" customFormat="1" ht="60">
      <c r="A70" s="38" t="s">
        <v>32</v>
      </c>
      <c r="B70" s="38" t="s">
        <v>48</v>
      </c>
      <c r="C70" s="38" t="s">
        <v>38</v>
      </c>
      <c r="D70" s="101"/>
      <c r="E70" s="49" t="s">
        <v>92</v>
      </c>
      <c r="F70" s="46" t="s">
        <v>33</v>
      </c>
      <c r="G70" s="46" t="s">
        <v>305</v>
      </c>
      <c r="H70" s="46">
        <v>2022</v>
      </c>
      <c r="I70" s="48" t="s">
        <v>199</v>
      </c>
      <c r="J70" s="296"/>
      <c r="K70" s="73"/>
      <c r="L70" s="65"/>
      <c r="M70" s="65"/>
      <c r="N70" s="65"/>
      <c r="O70" s="65"/>
      <c r="P70" s="65"/>
      <c r="Q70" s="65"/>
      <c r="R70" s="65"/>
      <c r="S70" s="65"/>
      <c r="T70" s="65"/>
      <c r="U70" s="65"/>
      <c r="V70" s="65"/>
      <c r="W70" s="65"/>
      <c r="X70" s="65"/>
      <c r="Y70" s="65"/>
      <c r="Z70" s="65"/>
      <c r="AA70" s="65"/>
      <c r="AB70" s="65"/>
      <c r="AC70" s="65"/>
      <c r="AD70" s="65"/>
      <c r="AE70" s="65"/>
      <c r="AF70" s="65"/>
    </row>
    <row r="71" spans="1:32" s="95" customFormat="1" ht="180">
      <c r="A71" s="38" t="s">
        <v>32</v>
      </c>
      <c r="B71" s="38" t="s">
        <v>48</v>
      </c>
      <c r="C71" s="38" t="s">
        <v>38</v>
      </c>
      <c r="D71" s="101">
        <v>1</v>
      </c>
      <c r="E71" s="49" t="s">
        <v>313</v>
      </c>
      <c r="F71" s="46" t="s">
        <v>33</v>
      </c>
      <c r="G71" s="46" t="s">
        <v>305</v>
      </c>
      <c r="H71" s="46">
        <v>2022</v>
      </c>
      <c r="I71" s="48" t="s">
        <v>199</v>
      </c>
      <c r="J71" s="327" t="s">
        <v>525</v>
      </c>
      <c r="K71" s="73"/>
      <c r="L71" s="65"/>
      <c r="M71" s="65"/>
      <c r="N71" s="65"/>
      <c r="O71" s="65"/>
      <c r="P71" s="65"/>
      <c r="Q71" s="65"/>
      <c r="R71" s="65"/>
      <c r="S71" s="65"/>
      <c r="T71" s="65"/>
      <c r="U71" s="65"/>
      <c r="V71" s="65"/>
      <c r="W71" s="65"/>
      <c r="X71" s="65"/>
      <c r="Y71" s="65"/>
      <c r="Z71" s="65"/>
      <c r="AA71" s="65"/>
      <c r="AB71" s="65"/>
      <c r="AC71" s="65"/>
      <c r="AD71" s="65"/>
      <c r="AE71" s="65"/>
      <c r="AF71" s="65"/>
    </row>
    <row r="72" spans="1:32" s="95" customFormat="1" ht="135">
      <c r="A72" s="38" t="s">
        <v>32</v>
      </c>
      <c r="B72" s="38" t="s">
        <v>48</v>
      </c>
      <c r="C72" s="38" t="s">
        <v>41</v>
      </c>
      <c r="D72" s="101"/>
      <c r="E72" s="48" t="s">
        <v>314</v>
      </c>
      <c r="F72" s="46" t="s">
        <v>33</v>
      </c>
      <c r="G72" s="46" t="s">
        <v>305</v>
      </c>
      <c r="H72" s="46">
        <v>2022</v>
      </c>
      <c r="I72" s="48" t="s">
        <v>200</v>
      </c>
      <c r="J72" s="79" t="s">
        <v>483</v>
      </c>
      <c r="K72" s="73"/>
      <c r="L72" s="65"/>
      <c r="M72" s="65"/>
      <c r="N72" s="65"/>
      <c r="O72" s="65"/>
      <c r="P72" s="65"/>
      <c r="Q72" s="65"/>
      <c r="R72" s="65"/>
      <c r="S72" s="65"/>
      <c r="T72" s="65"/>
      <c r="U72" s="65"/>
      <c r="V72" s="65"/>
      <c r="W72" s="65"/>
      <c r="X72" s="65"/>
      <c r="Y72" s="65"/>
      <c r="Z72" s="65"/>
      <c r="AA72" s="65"/>
      <c r="AB72" s="65"/>
      <c r="AC72" s="65"/>
      <c r="AD72" s="65"/>
      <c r="AE72" s="65"/>
      <c r="AF72" s="65"/>
    </row>
    <row r="73" spans="1:32" s="78" customFormat="1" ht="90.75" customHeight="1">
      <c r="A73" s="38" t="s">
        <v>32</v>
      </c>
      <c r="B73" s="38" t="s">
        <v>48</v>
      </c>
      <c r="C73" s="38" t="s">
        <v>40</v>
      </c>
      <c r="D73" s="38"/>
      <c r="E73" s="49" t="s">
        <v>316</v>
      </c>
      <c r="F73" s="46" t="s">
        <v>33</v>
      </c>
      <c r="G73" s="46" t="s">
        <v>305</v>
      </c>
      <c r="H73" s="46">
        <v>2022</v>
      </c>
      <c r="I73" s="48" t="s">
        <v>315</v>
      </c>
      <c r="J73" s="324" t="s">
        <v>526</v>
      </c>
      <c r="K73" s="73"/>
      <c r="L73" s="65"/>
      <c r="M73" s="65"/>
      <c r="N73" s="65"/>
      <c r="O73" s="65"/>
      <c r="P73" s="65"/>
      <c r="Q73" s="65"/>
      <c r="R73" s="65"/>
      <c r="S73" s="65"/>
      <c r="T73" s="65"/>
      <c r="U73" s="65"/>
      <c r="V73" s="65"/>
      <c r="W73" s="65"/>
      <c r="X73" s="65"/>
      <c r="Y73" s="65"/>
      <c r="Z73" s="65"/>
      <c r="AA73" s="65"/>
      <c r="AB73" s="65"/>
      <c r="AC73" s="65"/>
      <c r="AD73" s="65"/>
      <c r="AE73" s="65"/>
      <c r="AF73" s="65"/>
    </row>
    <row r="74" spans="1:32" ht="28.5" customHeight="1">
      <c r="A74" s="45" t="s">
        <v>32</v>
      </c>
      <c r="B74" s="45" t="s">
        <v>49</v>
      </c>
      <c r="C74" s="45"/>
      <c r="D74" s="45"/>
      <c r="E74" s="103" t="s">
        <v>51</v>
      </c>
      <c r="F74" s="105"/>
      <c r="G74" s="92"/>
      <c r="H74" s="46"/>
      <c r="I74" s="103"/>
      <c r="J74" s="299"/>
      <c r="K74" s="73"/>
      <c r="L74" s="106"/>
    </row>
    <row r="75" spans="1:32" ht="60" customHeight="1">
      <c r="A75" s="38" t="s">
        <v>32</v>
      </c>
      <c r="B75" s="38" t="s">
        <v>49</v>
      </c>
      <c r="C75" s="38" t="s">
        <v>32</v>
      </c>
      <c r="D75" s="38"/>
      <c r="E75" s="49" t="s">
        <v>94</v>
      </c>
      <c r="F75" s="46" t="s">
        <v>33</v>
      </c>
      <c r="G75" s="46" t="s">
        <v>305</v>
      </c>
      <c r="H75" s="46">
        <v>2022</v>
      </c>
      <c r="I75" s="49" t="s">
        <v>317</v>
      </c>
      <c r="J75" s="296"/>
      <c r="K75" s="73"/>
    </row>
    <row r="76" spans="1:32" ht="120">
      <c r="A76" s="38" t="s">
        <v>32</v>
      </c>
      <c r="B76" s="38" t="s">
        <v>49</v>
      </c>
      <c r="C76" s="38" t="s">
        <v>32</v>
      </c>
      <c r="D76" s="38" t="s">
        <v>34</v>
      </c>
      <c r="E76" s="49" t="s">
        <v>95</v>
      </c>
      <c r="F76" s="46" t="s">
        <v>33</v>
      </c>
      <c r="G76" s="46" t="s">
        <v>305</v>
      </c>
      <c r="H76" s="46">
        <v>2022</v>
      </c>
      <c r="I76" s="49" t="s">
        <v>201</v>
      </c>
      <c r="J76" s="195" t="s">
        <v>484</v>
      </c>
      <c r="K76" s="73"/>
    </row>
    <row r="77" spans="1:32" ht="45">
      <c r="A77" s="38" t="s">
        <v>32</v>
      </c>
      <c r="B77" s="38" t="s">
        <v>49</v>
      </c>
      <c r="C77" s="38" t="s">
        <v>32</v>
      </c>
      <c r="D77" s="38" t="s">
        <v>37</v>
      </c>
      <c r="E77" s="48" t="s">
        <v>111</v>
      </c>
      <c r="F77" s="46" t="s">
        <v>33</v>
      </c>
      <c r="G77" s="46" t="s">
        <v>305</v>
      </c>
      <c r="H77" s="46">
        <v>2022</v>
      </c>
      <c r="I77" s="49" t="s">
        <v>202</v>
      </c>
      <c r="J77" s="195" t="s">
        <v>485</v>
      </c>
      <c r="K77" s="73"/>
    </row>
    <row r="78" spans="1:32" ht="60">
      <c r="A78" s="38" t="s">
        <v>32</v>
      </c>
      <c r="B78" s="38" t="s">
        <v>49</v>
      </c>
      <c r="C78" s="38" t="s">
        <v>32</v>
      </c>
      <c r="D78" s="38" t="s">
        <v>48</v>
      </c>
      <c r="E78" s="49" t="s">
        <v>203</v>
      </c>
      <c r="F78" s="46" t="s">
        <v>33</v>
      </c>
      <c r="G78" s="46" t="s">
        <v>305</v>
      </c>
      <c r="H78" s="46">
        <v>2022</v>
      </c>
      <c r="I78" s="49" t="s">
        <v>204</v>
      </c>
      <c r="J78" s="195" t="s">
        <v>386</v>
      </c>
      <c r="K78" s="73"/>
    </row>
    <row r="79" spans="1:32" ht="30" customHeight="1">
      <c r="A79" s="38" t="s">
        <v>32</v>
      </c>
      <c r="B79" s="38" t="s">
        <v>49</v>
      </c>
      <c r="C79" s="38" t="s">
        <v>32</v>
      </c>
      <c r="D79" s="38" t="s">
        <v>49</v>
      </c>
      <c r="E79" s="49" t="s">
        <v>127</v>
      </c>
      <c r="F79" s="46" t="s">
        <v>106</v>
      </c>
      <c r="G79" s="46" t="s">
        <v>305</v>
      </c>
      <c r="H79" s="46">
        <v>2022</v>
      </c>
      <c r="I79" s="49" t="s">
        <v>205</v>
      </c>
      <c r="J79" s="195" t="s">
        <v>486</v>
      </c>
      <c r="K79" s="73"/>
    </row>
    <row r="80" spans="1:32" ht="75">
      <c r="A80" s="38" t="s">
        <v>32</v>
      </c>
      <c r="B80" s="38" t="s">
        <v>49</v>
      </c>
      <c r="C80" s="38" t="s">
        <v>38</v>
      </c>
      <c r="D80" s="38"/>
      <c r="E80" s="49" t="s">
        <v>318</v>
      </c>
      <c r="F80" s="46"/>
      <c r="G80" s="46"/>
      <c r="H80" s="46"/>
      <c r="I80" s="49"/>
      <c r="J80" s="296"/>
      <c r="K80" s="73"/>
    </row>
    <row r="81" spans="1:32" ht="135.75" customHeight="1">
      <c r="A81" s="38" t="s">
        <v>32</v>
      </c>
      <c r="B81" s="38" t="s">
        <v>49</v>
      </c>
      <c r="C81" s="38" t="s">
        <v>38</v>
      </c>
      <c r="D81" s="38" t="s">
        <v>34</v>
      </c>
      <c r="E81" s="49" t="s">
        <v>84</v>
      </c>
      <c r="F81" s="46" t="s">
        <v>207</v>
      </c>
      <c r="G81" s="46" t="s">
        <v>305</v>
      </c>
      <c r="H81" s="46">
        <v>2022</v>
      </c>
      <c r="I81" s="49" t="s">
        <v>350</v>
      </c>
      <c r="J81" s="324" t="s">
        <v>518</v>
      </c>
      <c r="K81" s="73"/>
    </row>
    <row r="82" spans="1:32" ht="75">
      <c r="A82" s="38" t="s">
        <v>32</v>
      </c>
      <c r="B82" s="38" t="s">
        <v>49</v>
      </c>
      <c r="C82" s="38" t="s">
        <v>41</v>
      </c>
      <c r="D82" s="38"/>
      <c r="E82" s="49" t="s">
        <v>319</v>
      </c>
      <c r="F82" s="46"/>
      <c r="G82" s="46"/>
      <c r="H82" s="46"/>
      <c r="I82" s="49"/>
      <c r="J82" s="301"/>
      <c r="K82" s="194"/>
      <c r="L82" s="75"/>
    </row>
    <row r="83" spans="1:32" ht="90">
      <c r="A83" s="38" t="s">
        <v>32</v>
      </c>
      <c r="B83" s="38" t="s">
        <v>49</v>
      </c>
      <c r="C83" s="38" t="s">
        <v>41</v>
      </c>
      <c r="D83" s="38" t="s">
        <v>34</v>
      </c>
      <c r="E83" s="49" t="s">
        <v>208</v>
      </c>
      <c r="F83" s="46" t="s">
        <v>33</v>
      </c>
      <c r="G83" s="46" t="s">
        <v>305</v>
      </c>
      <c r="H83" s="46">
        <v>2022</v>
      </c>
      <c r="I83" s="49" t="s">
        <v>209</v>
      </c>
      <c r="J83" s="79" t="s">
        <v>501</v>
      </c>
      <c r="K83" s="73"/>
    </row>
    <row r="84" spans="1:32" ht="285">
      <c r="A84" s="38" t="s">
        <v>32</v>
      </c>
      <c r="B84" s="38" t="s">
        <v>49</v>
      </c>
      <c r="C84" s="38" t="s">
        <v>41</v>
      </c>
      <c r="D84" s="38" t="s">
        <v>37</v>
      </c>
      <c r="E84" s="48" t="s">
        <v>290</v>
      </c>
      <c r="F84" s="46" t="s">
        <v>487</v>
      </c>
      <c r="G84" s="46" t="s">
        <v>305</v>
      </c>
      <c r="H84" s="46">
        <v>2022</v>
      </c>
      <c r="I84" s="48" t="s">
        <v>209</v>
      </c>
      <c r="J84" s="195" t="s">
        <v>500</v>
      </c>
      <c r="K84" s="73"/>
    </row>
    <row r="85" spans="1:32" ht="135">
      <c r="A85" s="38" t="s">
        <v>32</v>
      </c>
      <c r="B85" s="38" t="s">
        <v>49</v>
      </c>
      <c r="C85" s="38" t="s">
        <v>41</v>
      </c>
      <c r="D85" s="38" t="s">
        <v>48</v>
      </c>
      <c r="E85" s="48" t="s">
        <v>351</v>
      </c>
      <c r="F85" s="46" t="s">
        <v>106</v>
      </c>
      <c r="G85" s="46" t="s">
        <v>305</v>
      </c>
      <c r="H85" s="46">
        <v>2022</v>
      </c>
      <c r="I85" s="48" t="s">
        <v>209</v>
      </c>
      <c r="J85" s="195" t="s">
        <v>488</v>
      </c>
      <c r="K85" s="73"/>
    </row>
    <row r="86" spans="1:32" ht="90">
      <c r="A86" s="211" t="s">
        <v>32</v>
      </c>
      <c r="B86" s="38" t="s">
        <v>49</v>
      </c>
      <c r="C86" s="38" t="s">
        <v>41</v>
      </c>
      <c r="D86" s="211" t="s">
        <v>49</v>
      </c>
      <c r="E86" s="212" t="s">
        <v>490</v>
      </c>
      <c r="F86" s="46" t="s">
        <v>489</v>
      </c>
      <c r="G86" s="46" t="s">
        <v>305</v>
      </c>
      <c r="H86" s="46">
        <v>2022</v>
      </c>
      <c r="I86" s="48" t="s">
        <v>209</v>
      </c>
      <c r="J86" s="74" t="s">
        <v>497</v>
      </c>
      <c r="K86" s="73"/>
    </row>
    <row r="87" spans="1:32" ht="90">
      <c r="A87" s="211" t="s">
        <v>32</v>
      </c>
      <c r="B87" s="38" t="s">
        <v>49</v>
      </c>
      <c r="C87" s="38" t="s">
        <v>41</v>
      </c>
      <c r="D87" s="211" t="s">
        <v>50</v>
      </c>
      <c r="E87" s="212" t="s">
        <v>102</v>
      </c>
      <c r="F87" s="46" t="s">
        <v>33</v>
      </c>
      <c r="G87" s="46" t="s">
        <v>305</v>
      </c>
      <c r="H87" s="46">
        <v>2022</v>
      </c>
      <c r="I87" s="48" t="s">
        <v>209</v>
      </c>
      <c r="J87" s="195" t="s">
        <v>498</v>
      </c>
      <c r="K87" s="73"/>
    </row>
    <row r="88" spans="1:32" ht="240">
      <c r="A88" s="211" t="s">
        <v>32</v>
      </c>
      <c r="B88" s="38" t="s">
        <v>49</v>
      </c>
      <c r="C88" s="38" t="s">
        <v>41</v>
      </c>
      <c r="D88" s="211" t="s">
        <v>74</v>
      </c>
      <c r="E88" s="212" t="s">
        <v>434</v>
      </c>
      <c r="F88" s="46" t="s">
        <v>33</v>
      </c>
      <c r="G88" s="46" t="s">
        <v>305</v>
      </c>
      <c r="H88" s="46">
        <v>2022</v>
      </c>
      <c r="I88" s="48" t="s">
        <v>209</v>
      </c>
      <c r="J88" s="195" t="s">
        <v>499</v>
      </c>
      <c r="K88" s="73"/>
    </row>
    <row r="89" spans="1:32" ht="120">
      <c r="A89" s="211" t="s">
        <v>32</v>
      </c>
      <c r="B89" s="38" t="s">
        <v>49</v>
      </c>
      <c r="C89" s="38" t="s">
        <v>41</v>
      </c>
      <c r="D89" s="211" t="s">
        <v>124</v>
      </c>
      <c r="E89" s="212" t="s">
        <v>131</v>
      </c>
      <c r="F89" s="46" t="s">
        <v>491</v>
      </c>
      <c r="G89" s="46" t="s">
        <v>305</v>
      </c>
      <c r="H89" s="46">
        <v>2022</v>
      </c>
      <c r="I89" s="48" t="s">
        <v>210</v>
      </c>
      <c r="J89" s="79" t="s">
        <v>386</v>
      </c>
      <c r="K89" s="73"/>
    </row>
    <row r="90" spans="1:32" ht="120">
      <c r="A90" s="211" t="s">
        <v>32</v>
      </c>
      <c r="B90" s="38" t="s">
        <v>49</v>
      </c>
      <c r="C90" s="38" t="s">
        <v>41</v>
      </c>
      <c r="D90" s="211" t="s">
        <v>117</v>
      </c>
      <c r="E90" s="212" t="s">
        <v>383</v>
      </c>
      <c r="F90" s="46" t="s">
        <v>491</v>
      </c>
      <c r="G90" s="46" t="s">
        <v>305</v>
      </c>
      <c r="H90" s="46">
        <v>2022</v>
      </c>
      <c r="I90" s="48" t="s">
        <v>393</v>
      </c>
      <c r="J90" s="79" t="s">
        <v>496</v>
      </c>
      <c r="K90" s="73"/>
    </row>
    <row r="91" spans="1:32" ht="30">
      <c r="A91" s="211" t="s">
        <v>32</v>
      </c>
      <c r="B91" s="38" t="s">
        <v>49</v>
      </c>
      <c r="C91" s="38" t="s">
        <v>41</v>
      </c>
      <c r="D91" s="211" t="s">
        <v>130</v>
      </c>
      <c r="E91" s="212" t="s">
        <v>302</v>
      </c>
      <c r="F91" s="46" t="s">
        <v>33</v>
      </c>
      <c r="G91" s="46" t="s">
        <v>305</v>
      </c>
      <c r="H91" s="46">
        <v>2022</v>
      </c>
      <c r="I91" s="48"/>
      <c r="J91" s="79" t="s">
        <v>394</v>
      </c>
      <c r="K91" s="73"/>
    </row>
    <row r="92" spans="1:32" s="69" customFormat="1">
      <c r="A92" s="131" t="s">
        <v>32</v>
      </c>
      <c r="B92" s="131" t="s">
        <v>50</v>
      </c>
      <c r="C92" s="131"/>
      <c r="D92" s="131"/>
      <c r="E92" s="134" t="s">
        <v>304</v>
      </c>
      <c r="F92" s="92"/>
      <c r="G92" s="223"/>
      <c r="H92" s="223"/>
      <c r="I92" s="134"/>
      <c r="J92" s="303"/>
      <c r="K92" s="85"/>
      <c r="L92" s="68"/>
      <c r="M92" s="68"/>
      <c r="N92" s="68"/>
      <c r="O92" s="68"/>
      <c r="P92" s="68"/>
      <c r="Q92" s="68"/>
      <c r="R92" s="68"/>
      <c r="S92" s="68"/>
      <c r="T92" s="68"/>
      <c r="U92" s="68"/>
      <c r="V92" s="68"/>
      <c r="W92" s="68"/>
      <c r="X92" s="68"/>
      <c r="Y92" s="68"/>
      <c r="Z92" s="68"/>
      <c r="AA92" s="68"/>
      <c r="AB92" s="68"/>
      <c r="AC92" s="68"/>
      <c r="AD92" s="68"/>
      <c r="AE92" s="68"/>
      <c r="AF92" s="68"/>
    </row>
    <row r="93" spans="1:32" ht="30">
      <c r="A93" s="211" t="s">
        <v>32</v>
      </c>
      <c r="B93" s="211" t="s">
        <v>50</v>
      </c>
      <c r="C93" s="211" t="s">
        <v>32</v>
      </c>
      <c r="D93" s="211"/>
      <c r="E93" s="48" t="s">
        <v>104</v>
      </c>
      <c r="F93" s="46"/>
      <c r="G93" s="46"/>
      <c r="H93" s="46"/>
      <c r="I93" s="53"/>
      <c r="J93" s="302"/>
      <c r="K93" s="73"/>
    </row>
    <row r="94" spans="1:32" ht="195">
      <c r="A94" s="211" t="s">
        <v>32</v>
      </c>
      <c r="B94" s="211" t="s">
        <v>50</v>
      </c>
      <c r="C94" s="211" t="s">
        <v>32</v>
      </c>
      <c r="D94" s="211" t="s">
        <v>34</v>
      </c>
      <c r="E94" s="48" t="s">
        <v>105</v>
      </c>
      <c r="F94" s="46" t="s">
        <v>33</v>
      </c>
      <c r="G94" s="46" t="s">
        <v>305</v>
      </c>
      <c r="H94" s="46">
        <v>2022</v>
      </c>
      <c r="I94" s="53" t="s">
        <v>211</v>
      </c>
      <c r="J94" s="74" t="s">
        <v>492</v>
      </c>
      <c r="K94" s="76"/>
    </row>
    <row r="95" spans="1:32" ht="180">
      <c r="A95" s="211" t="s">
        <v>32</v>
      </c>
      <c r="B95" s="211" t="s">
        <v>50</v>
      </c>
      <c r="C95" s="211" t="s">
        <v>32</v>
      </c>
      <c r="D95" s="211" t="s">
        <v>37</v>
      </c>
      <c r="E95" s="48" t="s">
        <v>109</v>
      </c>
      <c r="F95" s="46" t="s">
        <v>33</v>
      </c>
      <c r="G95" s="46" t="s">
        <v>305</v>
      </c>
      <c r="H95" s="46">
        <v>2022</v>
      </c>
      <c r="I95" s="53" t="s">
        <v>211</v>
      </c>
      <c r="J95" s="195" t="s">
        <v>493</v>
      </c>
      <c r="K95" s="73"/>
      <c r="L95" s="82"/>
    </row>
    <row r="96" spans="1:32" ht="45">
      <c r="A96" s="211" t="s">
        <v>32</v>
      </c>
      <c r="B96" s="211" t="s">
        <v>50</v>
      </c>
      <c r="C96" s="211" t="s">
        <v>32</v>
      </c>
      <c r="D96" s="211" t="s">
        <v>48</v>
      </c>
      <c r="E96" s="212" t="s">
        <v>212</v>
      </c>
      <c r="F96" s="46" t="s">
        <v>33</v>
      </c>
      <c r="G96" s="46" t="s">
        <v>305</v>
      </c>
      <c r="H96" s="46">
        <v>2022</v>
      </c>
      <c r="I96" s="53" t="s">
        <v>213</v>
      </c>
      <c r="J96" s="79" t="s">
        <v>494</v>
      </c>
      <c r="K96" s="73"/>
    </row>
    <row r="97" spans="1:11" ht="90">
      <c r="A97" s="211" t="s">
        <v>32</v>
      </c>
      <c r="B97" s="211" t="s">
        <v>50</v>
      </c>
      <c r="C97" s="211" t="s">
        <v>32</v>
      </c>
      <c r="D97" s="211" t="s">
        <v>49</v>
      </c>
      <c r="E97" s="212" t="s">
        <v>363</v>
      </c>
      <c r="F97" s="46" t="s">
        <v>33</v>
      </c>
      <c r="G97" s="46" t="s">
        <v>305</v>
      </c>
      <c r="H97" s="46">
        <v>2022</v>
      </c>
      <c r="I97" s="53" t="s">
        <v>364</v>
      </c>
      <c r="J97" s="79" t="s">
        <v>495</v>
      </c>
      <c r="K97" s="73"/>
    </row>
    <row r="98" spans="1:11" ht="45">
      <c r="A98" s="211" t="s">
        <v>32</v>
      </c>
      <c r="B98" s="211" t="s">
        <v>50</v>
      </c>
      <c r="C98" s="211" t="s">
        <v>38</v>
      </c>
      <c r="D98" s="211"/>
      <c r="E98" s="212" t="s">
        <v>214</v>
      </c>
      <c r="F98" s="46"/>
      <c r="G98" s="213"/>
      <c r="H98" s="46"/>
      <c r="I98" s="212"/>
      <c r="J98" s="304"/>
      <c r="K98" s="107"/>
    </row>
    <row r="99" spans="1:11" ht="75">
      <c r="A99" s="211" t="s">
        <v>32</v>
      </c>
      <c r="B99" s="211" t="s">
        <v>50</v>
      </c>
      <c r="C99" s="211" t="s">
        <v>38</v>
      </c>
      <c r="D99" s="211" t="s">
        <v>34</v>
      </c>
      <c r="E99" s="212" t="s">
        <v>215</v>
      </c>
      <c r="F99" s="46" t="s">
        <v>33</v>
      </c>
      <c r="G99" s="46" t="s">
        <v>305</v>
      </c>
      <c r="H99" s="46">
        <v>2022</v>
      </c>
      <c r="I99" s="212" t="s">
        <v>320</v>
      </c>
      <c r="J99" s="79" t="s">
        <v>386</v>
      </c>
      <c r="K99" s="108"/>
    </row>
    <row r="100" spans="1:11" ht="75">
      <c r="A100" s="211" t="s">
        <v>32</v>
      </c>
      <c r="B100" s="211" t="s">
        <v>50</v>
      </c>
      <c r="C100" s="211" t="s">
        <v>38</v>
      </c>
      <c r="D100" s="211" t="s">
        <v>37</v>
      </c>
      <c r="E100" s="212" t="s">
        <v>216</v>
      </c>
      <c r="F100" s="46" t="s">
        <v>33</v>
      </c>
      <c r="G100" s="46" t="s">
        <v>305</v>
      </c>
      <c r="H100" s="46">
        <v>2022</v>
      </c>
      <c r="I100" s="212" t="s">
        <v>320</v>
      </c>
      <c r="J100" s="79" t="s">
        <v>386</v>
      </c>
      <c r="K100" s="108"/>
    </row>
    <row r="101" spans="1:11" ht="75">
      <c r="A101" s="211" t="s">
        <v>32</v>
      </c>
      <c r="B101" s="211" t="s">
        <v>50</v>
      </c>
      <c r="C101" s="211" t="s">
        <v>38</v>
      </c>
      <c r="D101" s="211" t="s">
        <v>48</v>
      </c>
      <c r="E101" s="212" t="s">
        <v>217</v>
      </c>
      <c r="F101" s="46" t="s">
        <v>33</v>
      </c>
      <c r="G101" s="46" t="s">
        <v>305</v>
      </c>
      <c r="H101" s="46">
        <v>2022</v>
      </c>
      <c r="I101" s="212" t="s">
        <v>320</v>
      </c>
      <c r="J101" s="79" t="s">
        <v>386</v>
      </c>
      <c r="K101" s="108"/>
    </row>
    <row r="103" spans="1:11">
      <c r="A103" s="392" t="s">
        <v>218</v>
      </c>
      <c r="B103" s="392"/>
      <c r="C103" s="392"/>
      <c r="D103" s="392"/>
      <c r="E103" s="392"/>
      <c r="F103" s="392"/>
      <c r="G103" s="392"/>
      <c r="H103" s="392"/>
      <c r="I103" s="392"/>
      <c r="J103" s="392"/>
    </row>
  </sheetData>
  <autoFilter ref="A5:WVS101"/>
  <mergeCells count="11">
    <mergeCell ref="K4:K5"/>
    <mergeCell ref="A103:J103"/>
    <mergeCell ref="A2:J2"/>
    <mergeCell ref="A3:J3"/>
    <mergeCell ref="A4:D4"/>
    <mergeCell ref="E4:E5"/>
    <mergeCell ref="F4:F5"/>
    <mergeCell ref="G4:G5"/>
    <mergeCell ref="H4:H5"/>
    <mergeCell ref="I4:I5"/>
    <mergeCell ref="J4:J5"/>
  </mergeCells>
  <pageMargins left="0.70866141732283472" right="0.70866141732283472" top="0.35433070866141736" bottom="0.15748031496062992" header="0.31496062992125984" footer="0.31496062992125984"/>
  <pageSetup paperSize="9" scale="58" orientation="landscape" r:id="rId1"/>
  <rowBreaks count="3" manualBreakCount="3">
    <brk id="31" max="10" man="1"/>
    <brk id="38" max="10" man="1"/>
    <brk id="89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14"/>
  <sheetViews>
    <sheetView zoomScale="80" zoomScaleNormal="80" workbookViewId="0">
      <selection activeCell="J13" sqref="J13"/>
    </sheetView>
  </sheetViews>
  <sheetFormatPr defaultRowHeight="15"/>
  <cols>
    <col min="1" max="2" width="5" style="8" customWidth="1"/>
    <col min="3" max="3" width="31.5703125" style="8" customWidth="1"/>
    <col min="4" max="4" width="25.140625" style="8" customWidth="1"/>
    <col min="5" max="5" width="10.7109375" style="8" customWidth="1"/>
    <col min="6" max="7" width="9.140625" style="8"/>
    <col min="8" max="8" width="13.140625" style="8" customWidth="1"/>
    <col min="9" max="10" width="10.7109375" style="8" customWidth="1"/>
    <col min="11" max="11" width="11.42578125" style="8" customWidth="1"/>
    <col min="12" max="12" width="10.28515625" style="8" customWidth="1"/>
    <col min="13" max="13" width="10.7109375" style="8" customWidth="1"/>
    <col min="14" max="14" width="10.28515625" style="8" bestFit="1" customWidth="1"/>
    <col min="15" max="15" width="10.28515625" style="8" customWidth="1"/>
    <col min="16" max="16" width="10.28515625" style="8" bestFit="1" customWidth="1"/>
    <col min="17" max="18" width="9.140625" style="8"/>
    <col min="19" max="20" width="11.5703125" style="8" customWidth="1"/>
    <col min="21" max="21" width="14.28515625" style="8" customWidth="1"/>
    <col min="22" max="16384" width="9.140625" style="8"/>
  </cols>
  <sheetData>
    <row r="1" spans="1:21">
      <c r="A1" s="386" t="s">
        <v>60</v>
      </c>
      <c r="B1" s="386"/>
      <c r="C1" s="386"/>
      <c r="D1" s="386"/>
      <c r="E1" s="386"/>
      <c r="F1" s="386"/>
      <c r="G1" s="386"/>
      <c r="H1" s="386"/>
      <c r="I1" s="386"/>
      <c r="J1" s="386"/>
      <c r="K1" s="386"/>
      <c r="L1" s="386"/>
      <c r="M1" s="386"/>
    </row>
    <row r="2" spans="1:21" ht="15.75">
      <c r="A2" s="2"/>
    </row>
    <row r="3" spans="1:21" ht="60" customHeight="1">
      <c r="A3" s="384" t="s">
        <v>1</v>
      </c>
      <c r="B3" s="384"/>
      <c r="C3" s="384" t="s">
        <v>52</v>
      </c>
      <c r="D3" s="384" t="s">
        <v>53</v>
      </c>
      <c r="E3" s="384" t="s">
        <v>54</v>
      </c>
      <c r="F3" s="384" t="s">
        <v>55</v>
      </c>
      <c r="G3" s="384"/>
      <c r="H3" s="384"/>
      <c r="I3" s="400" t="s">
        <v>56</v>
      </c>
      <c r="J3" s="401"/>
      <c r="K3" s="402"/>
      <c r="L3" s="384" t="s">
        <v>6</v>
      </c>
      <c r="M3" s="384"/>
      <c r="N3" s="10"/>
      <c r="O3" s="10"/>
    </row>
    <row r="4" spans="1:21">
      <c r="A4" s="384"/>
      <c r="B4" s="384"/>
      <c r="C4" s="384"/>
      <c r="D4" s="384"/>
      <c r="E4" s="384"/>
      <c r="F4" s="384" t="s">
        <v>57</v>
      </c>
      <c r="G4" s="384" t="s">
        <v>58</v>
      </c>
      <c r="H4" s="384" t="s">
        <v>59</v>
      </c>
      <c r="I4" s="384" t="s">
        <v>395</v>
      </c>
      <c r="J4" s="384" t="s">
        <v>396</v>
      </c>
      <c r="K4" s="384" t="s">
        <v>17</v>
      </c>
      <c r="L4" s="384" t="s">
        <v>397</v>
      </c>
      <c r="M4" s="384" t="s">
        <v>398</v>
      </c>
      <c r="N4" s="10"/>
      <c r="O4" s="10"/>
    </row>
    <row r="5" spans="1:21" ht="75.75" customHeight="1">
      <c r="A5" s="23" t="s">
        <v>12</v>
      </c>
      <c r="B5" s="23" t="s">
        <v>13</v>
      </c>
      <c r="C5" s="384"/>
      <c r="D5" s="384"/>
      <c r="E5" s="384"/>
      <c r="F5" s="384"/>
      <c r="G5" s="384"/>
      <c r="H5" s="384"/>
      <c r="I5" s="384"/>
      <c r="J5" s="384"/>
      <c r="K5" s="384"/>
      <c r="L5" s="384"/>
      <c r="M5" s="384"/>
      <c r="N5" s="22"/>
      <c r="O5" s="22"/>
    </row>
    <row r="6" spans="1:21">
      <c r="A6" s="16" t="s">
        <v>32</v>
      </c>
      <c r="B6" s="17">
        <v>1</v>
      </c>
      <c r="C6" s="398" t="s">
        <v>46</v>
      </c>
      <c r="D6" s="398"/>
      <c r="E6" s="398"/>
      <c r="F6" s="398"/>
      <c r="G6" s="398"/>
      <c r="H6" s="398"/>
      <c r="I6" s="398"/>
      <c r="J6" s="398"/>
      <c r="K6" s="398"/>
      <c r="L6" s="398"/>
      <c r="M6" s="398"/>
      <c r="N6" s="10"/>
      <c r="O6" s="10"/>
    </row>
    <row r="7" spans="1:21" ht="45">
      <c r="A7" s="257" t="s">
        <v>32</v>
      </c>
      <c r="B7" s="258">
        <v>1</v>
      </c>
      <c r="C7" s="256" t="s">
        <v>321</v>
      </c>
      <c r="D7" s="18" t="s">
        <v>62</v>
      </c>
      <c r="E7" s="226" t="s">
        <v>63</v>
      </c>
      <c r="F7" s="224">
        <v>4948</v>
      </c>
      <c r="G7" s="193">
        <v>4604</v>
      </c>
      <c r="H7" s="20">
        <f>G7/F7*100</f>
        <v>93.047696038803565</v>
      </c>
      <c r="I7" s="56">
        <f>'форма 1'!L15+'форма 1'!L16</f>
        <v>383035.2</v>
      </c>
      <c r="J7" s="56">
        <f>'форма 1'!M15+'форма 1'!M16</f>
        <v>484130.41926</v>
      </c>
      <c r="K7" s="56">
        <f>'форма 1'!N15+'форма 1'!N16</f>
        <v>477080.60800000001</v>
      </c>
      <c r="L7" s="20">
        <f>K7/I7*100</f>
        <v>124.55268027585977</v>
      </c>
      <c r="M7" s="20">
        <f>K7/J7*100</f>
        <v>98.543819809799245</v>
      </c>
      <c r="N7" s="21"/>
      <c r="O7" s="21"/>
    </row>
    <row r="8" spans="1:21" ht="45">
      <c r="A8" s="257" t="s">
        <v>32</v>
      </c>
      <c r="B8" s="258">
        <v>1</v>
      </c>
      <c r="C8" s="256" t="s">
        <v>372</v>
      </c>
      <c r="D8" s="25" t="s">
        <v>64</v>
      </c>
      <c r="E8" s="226" t="s">
        <v>63</v>
      </c>
      <c r="F8" s="225">
        <v>4723</v>
      </c>
      <c r="G8" s="193">
        <v>4913</v>
      </c>
      <c r="H8" s="20">
        <f t="shared" ref="H8:H10" si="0">G8/F8*100</f>
        <v>104.0228668219352</v>
      </c>
      <c r="I8" s="288">
        <v>258203.6</v>
      </c>
      <c r="J8" s="288">
        <v>346430</v>
      </c>
      <c r="K8" s="288">
        <v>340977.3</v>
      </c>
      <c r="L8" s="20">
        <f t="shared" ref="L8:L10" si="1">K8/I8*100</f>
        <v>132.05753134348242</v>
      </c>
      <c r="M8" s="20">
        <f t="shared" ref="M8:M10" si="2">K8/J8*100</f>
        <v>98.426031232860893</v>
      </c>
      <c r="N8" s="261">
        <f>'форма 1'!L19+'форма 1'!L20-0</f>
        <v>534298.9</v>
      </c>
      <c r="O8" s="261">
        <f>'форма 1'!M19+'форма 1'!M20-105.8</f>
        <v>711898.60718000005</v>
      </c>
      <c r="P8" s="261">
        <f>'форма 1'!N19+'форма 1'!N20-105.8</f>
        <v>700693.30718</v>
      </c>
      <c r="Q8" s="260">
        <f>F8+F9+F10</f>
        <v>9990</v>
      </c>
      <c r="R8" s="260">
        <f>G8+G9+G10</f>
        <v>10096</v>
      </c>
      <c r="S8" s="270">
        <f>N8* (F8/Q8)</f>
        <v>252601.97244244246</v>
      </c>
      <c r="T8" s="270">
        <f>O8* (G8/R8)</f>
        <v>346430.05715880945</v>
      </c>
      <c r="U8" s="270">
        <f>P8*(G8/R8)</f>
        <v>340977.2403105527</v>
      </c>
    </row>
    <row r="9" spans="1:21" ht="45">
      <c r="A9" s="257" t="s">
        <v>32</v>
      </c>
      <c r="B9" s="258">
        <v>1</v>
      </c>
      <c r="C9" s="256" t="s">
        <v>322</v>
      </c>
      <c r="D9" s="25" t="s">
        <v>64</v>
      </c>
      <c r="E9" s="226" t="s">
        <v>63</v>
      </c>
      <c r="F9" s="225">
        <v>4826</v>
      </c>
      <c r="G9" s="193">
        <v>4815</v>
      </c>
      <c r="H9" s="20">
        <f t="shared" si="0"/>
        <v>99.772067965188555</v>
      </c>
      <c r="I9" s="288">
        <v>257264.7</v>
      </c>
      <c r="J9" s="288">
        <v>339519.8</v>
      </c>
      <c r="K9" s="288">
        <v>334175.7</v>
      </c>
      <c r="L9" s="20">
        <f t="shared" si="1"/>
        <v>129.89566776942192</v>
      </c>
      <c r="M9" s="20">
        <f t="shared" si="2"/>
        <v>98.425982814551617</v>
      </c>
      <c r="N9" s="21"/>
      <c r="O9" s="21"/>
      <c r="Q9" s="8">
        <f>N8/Q8</f>
        <v>53.483373373373375</v>
      </c>
      <c r="R9" s="8">
        <f>P8/R8</f>
        <v>69.403061329239307</v>
      </c>
      <c r="S9" s="270">
        <f>N8*(F9/Q8)</f>
        <v>258110.75989989989</v>
      </c>
      <c r="T9" s="270">
        <f>O8* (G9/R8)</f>
        <v>339519.78937913035</v>
      </c>
      <c r="U9" s="270">
        <f>P8*(G9/R8)</f>
        <v>334175.74030028726</v>
      </c>
    </row>
    <row r="10" spans="1:21" ht="45">
      <c r="A10" s="257" t="s">
        <v>32</v>
      </c>
      <c r="B10" s="258">
        <v>1</v>
      </c>
      <c r="C10" s="256" t="s">
        <v>323</v>
      </c>
      <c r="D10" s="25" t="s">
        <v>64</v>
      </c>
      <c r="E10" s="226" t="s">
        <v>63</v>
      </c>
      <c r="F10" s="225">
        <v>441</v>
      </c>
      <c r="G10" s="193">
        <v>368</v>
      </c>
      <c r="H10" s="20">
        <f t="shared" si="0"/>
        <v>83.446712018140587</v>
      </c>
      <c r="I10" s="288">
        <v>18830.599999999999</v>
      </c>
      <c r="J10" s="288">
        <v>25948.799999999999</v>
      </c>
      <c r="K10" s="288">
        <v>25540.3</v>
      </c>
      <c r="L10" s="20">
        <f t="shared" si="1"/>
        <v>135.63189701868237</v>
      </c>
      <c r="M10" s="20">
        <f t="shared" si="2"/>
        <v>98.425746084597364</v>
      </c>
      <c r="N10" s="21"/>
      <c r="O10" s="21"/>
      <c r="S10" s="270">
        <f>N8*(F10/Q8)</f>
        <v>23586.167657657657</v>
      </c>
      <c r="T10" s="270">
        <f>O8* (G10/R8)</f>
        <v>25948.760642060221</v>
      </c>
      <c r="U10" s="270">
        <f>P8*(G10/R8)</f>
        <v>25540.326569160061</v>
      </c>
    </row>
    <row r="11" spans="1:21">
      <c r="A11" s="16" t="s">
        <v>32</v>
      </c>
      <c r="B11" s="17">
        <v>2</v>
      </c>
      <c r="C11" s="398" t="s">
        <v>82</v>
      </c>
      <c r="D11" s="399"/>
      <c r="E11" s="399"/>
      <c r="F11" s="398"/>
      <c r="G11" s="398"/>
      <c r="H11" s="398"/>
      <c r="I11" s="398"/>
      <c r="J11" s="398"/>
      <c r="K11" s="398"/>
      <c r="L11" s="398"/>
      <c r="M11" s="398"/>
      <c r="N11" s="10"/>
      <c r="O11" s="10"/>
    </row>
    <row r="12" spans="1:21" ht="30">
      <c r="A12" s="257" t="s">
        <v>32</v>
      </c>
      <c r="B12" s="258">
        <v>2</v>
      </c>
      <c r="C12" s="256" t="s">
        <v>324</v>
      </c>
      <c r="D12" s="25" t="s">
        <v>64</v>
      </c>
      <c r="E12" s="226" t="s">
        <v>63</v>
      </c>
      <c r="F12" s="292">
        <v>4987</v>
      </c>
      <c r="G12" s="293">
        <v>4617</v>
      </c>
      <c r="H12" s="20">
        <f>G12/F12*100</f>
        <v>92.580709845598548</v>
      </c>
      <c r="I12" s="56">
        <f>'[1]форма 1'!L42</f>
        <v>40178</v>
      </c>
      <c r="J12" s="56">
        <f>'[1]форма 1'!M42-372</f>
        <v>41068.6</v>
      </c>
      <c r="K12" s="56">
        <f>'[1]форма 1'!N42-372</f>
        <v>41068.6</v>
      </c>
      <c r="L12" s="20">
        <f>K12/I12*100</f>
        <v>102.2166359699338</v>
      </c>
      <c r="M12" s="20">
        <f>K12/J12*100</f>
        <v>100</v>
      </c>
      <c r="N12" s="10"/>
      <c r="O12" s="10"/>
    </row>
    <row r="13" spans="1:21" ht="30">
      <c r="A13" s="262" t="s">
        <v>32</v>
      </c>
      <c r="B13" s="263">
        <v>2</v>
      </c>
      <c r="C13" s="255" t="s">
        <v>324</v>
      </c>
      <c r="D13" s="25" t="s">
        <v>325</v>
      </c>
      <c r="E13" s="226" t="s">
        <v>63</v>
      </c>
      <c r="F13" s="294">
        <v>485</v>
      </c>
      <c r="G13" s="293">
        <v>629</v>
      </c>
      <c r="H13" s="20">
        <f>G13/F13*100</f>
        <v>129.69072164948454</v>
      </c>
      <c r="I13" s="56">
        <f>'[1]форма 1'!L44-228</f>
        <v>23932.9</v>
      </c>
      <c r="J13" s="56">
        <f>'[1]форма 1'!M44-234.5</f>
        <v>25871.9</v>
      </c>
      <c r="K13" s="56">
        <f>'[1]форма 1'!N44-228</f>
        <v>25871.9</v>
      </c>
      <c r="L13" s="20">
        <f>K13/I13*100</f>
        <v>108.10181799949024</v>
      </c>
      <c r="M13" s="20">
        <f>K13/J13*100</f>
        <v>100</v>
      </c>
      <c r="N13" s="10"/>
      <c r="O13" s="10"/>
    </row>
    <row r="14" spans="1:21">
      <c r="A14" s="32"/>
      <c r="B14" s="33"/>
      <c r="C14" s="34"/>
      <c r="D14" s="34"/>
      <c r="E14" s="35"/>
      <c r="F14" s="36"/>
      <c r="G14" s="36"/>
      <c r="H14" s="37"/>
      <c r="I14" s="36"/>
      <c r="J14" s="36"/>
      <c r="K14" s="36"/>
      <c r="L14" s="37"/>
      <c r="M14" s="37"/>
      <c r="N14" s="10"/>
      <c r="O14" s="10"/>
    </row>
  </sheetData>
  <mergeCells count="18">
    <mergeCell ref="C11:M11"/>
    <mergeCell ref="I3:K3"/>
    <mergeCell ref="H4:H5"/>
    <mergeCell ref="I4:I5"/>
    <mergeCell ref="J4:J5"/>
    <mergeCell ref="A1:M1"/>
    <mergeCell ref="A3:B4"/>
    <mergeCell ref="K4:K5"/>
    <mergeCell ref="C6:M6"/>
    <mergeCell ref="L3:M3"/>
    <mergeCell ref="F4:F5"/>
    <mergeCell ref="G4:G5"/>
    <mergeCell ref="C3:C5"/>
    <mergeCell ref="D3:D5"/>
    <mergeCell ref="E3:E5"/>
    <mergeCell ref="F3:H3"/>
    <mergeCell ref="L4:L5"/>
    <mergeCell ref="M4:M5"/>
  </mergeCells>
  <pageMargins left="0.70866141732283472" right="0.35433070866141736" top="0.74803149606299213" bottom="0.74803149606299213" header="0.31496062992125984" footer="0.31496062992125984"/>
  <pageSetup paperSize="9" scale="83" fitToHeight="10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9"/>
  <sheetViews>
    <sheetView zoomScale="80" zoomScaleNormal="80" workbookViewId="0">
      <pane xSplit="3" ySplit="6" topLeftCell="D30" activePane="bottomRight" state="frozen"/>
      <selection activeCell="E136" sqref="E136"/>
      <selection pane="topRight" activeCell="E136" sqref="E136"/>
      <selection pane="bottomLeft" activeCell="E136" sqref="E136"/>
      <selection pane="bottomRight" activeCell="L30" sqref="L30"/>
    </sheetView>
  </sheetViews>
  <sheetFormatPr defaultRowHeight="15"/>
  <cols>
    <col min="1" max="1" width="4.28515625" style="8" customWidth="1"/>
    <col min="2" max="2" width="7.140625" style="8" customWidth="1"/>
    <col min="3" max="3" width="7.28515625" style="8" customWidth="1"/>
    <col min="4" max="4" width="31.5703125" style="8" customWidth="1"/>
    <col min="5" max="5" width="13.7109375" style="8" customWidth="1"/>
    <col min="6" max="6" width="9.140625" style="8"/>
    <col min="7" max="7" width="10.42578125" style="8" customWidth="1"/>
    <col min="8" max="8" width="10.140625" style="8" bestFit="1" customWidth="1"/>
    <col min="9" max="9" width="14.140625" style="8" customWidth="1"/>
    <col min="10" max="10" width="13.85546875" style="8" customWidth="1"/>
    <col min="11" max="11" width="12.5703125" style="8" customWidth="1"/>
    <col min="12" max="12" width="31.7109375" style="8" customWidth="1"/>
    <col min="13" max="16384" width="9.140625" style="8"/>
  </cols>
  <sheetData>
    <row r="1" spans="1:12" ht="27" customHeight="1">
      <c r="A1" s="404" t="s">
        <v>326</v>
      </c>
      <c r="B1" s="404"/>
      <c r="C1" s="404"/>
      <c r="D1" s="404"/>
      <c r="E1" s="404"/>
      <c r="F1" s="405"/>
      <c r="G1" s="405"/>
      <c r="H1" s="405"/>
      <c r="I1" s="405"/>
      <c r="J1" s="405"/>
      <c r="K1" s="405"/>
      <c r="L1" s="405"/>
    </row>
    <row r="2" spans="1:12" ht="15.75">
      <c r="A2" s="2"/>
      <c r="B2" s="2"/>
      <c r="C2" s="2"/>
      <c r="D2" s="2"/>
      <c r="E2" s="2"/>
    </row>
    <row r="3" spans="1:12" ht="33" customHeight="1">
      <c r="A3" s="406" t="s">
        <v>261</v>
      </c>
      <c r="B3" s="407"/>
      <c r="C3" s="406" t="s">
        <v>119</v>
      </c>
      <c r="D3" s="406" t="s">
        <v>262</v>
      </c>
      <c r="E3" s="408" t="s">
        <v>263</v>
      </c>
      <c r="F3" s="410" t="s">
        <v>264</v>
      </c>
      <c r="G3" s="411"/>
      <c r="H3" s="412"/>
      <c r="I3" s="413" t="s">
        <v>265</v>
      </c>
      <c r="J3" s="413" t="s">
        <v>266</v>
      </c>
      <c r="K3" s="416" t="s">
        <v>267</v>
      </c>
      <c r="L3" s="416" t="s">
        <v>268</v>
      </c>
    </row>
    <row r="4" spans="1:12" ht="96" customHeight="1">
      <c r="A4" s="407"/>
      <c r="B4" s="407"/>
      <c r="C4" s="406"/>
      <c r="D4" s="406"/>
      <c r="E4" s="408"/>
      <c r="F4" s="416" t="s">
        <v>401</v>
      </c>
      <c r="G4" s="416" t="s">
        <v>402</v>
      </c>
      <c r="H4" s="416" t="s">
        <v>403</v>
      </c>
      <c r="I4" s="414"/>
      <c r="J4" s="414"/>
      <c r="K4" s="417"/>
      <c r="L4" s="417"/>
    </row>
    <row r="5" spans="1:12" ht="15.75">
      <c r="A5" s="217" t="s">
        <v>12</v>
      </c>
      <c r="B5" s="217" t="s">
        <v>13</v>
      </c>
      <c r="C5" s="406"/>
      <c r="D5" s="407"/>
      <c r="E5" s="409"/>
      <c r="F5" s="419"/>
      <c r="G5" s="419"/>
      <c r="H5" s="419"/>
      <c r="I5" s="415"/>
      <c r="J5" s="415"/>
      <c r="K5" s="418"/>
      <c r="L5" s="418"/>
    </row>
    <row r="6" spans="1:12" ht="15.75">
      <c r="A6" s="137" t="s">
        <v>32</v>
      </c>
      <c r="B6" s="137" t="s">
        <v>34</v>
      </c>
      <c r="C6" s="138"/>
      <c r="D6" s="420" t="s">
        <v>46</v>
      </c>
      <c r="E6" s="421"/>
      <c r="F6" s="422"/>
      <c r="G6" s="422"/>
      <c r="H6" s="306"/>
      <c r="I6" s="306"/>
      <c r="J6" s="139"/>
      <c r="K6" s="139"/>
      <c r="L6" s="139"/>
    </row>
    <row r="7" spans="1:12" ht="114.75" customHeight="1">
      <c r="A7" s="216" t="s">
        <v>32</v>
      </c>
      <c r="B7" s="216" t="s">
        <v>34</v>
      </c>
      <c r="C7" s="217">
        <v>1</v>
      </c>
      <c r="D7" s="140" t="s">
        <v>269</v>
      </c>
      <c r="E7" s="217" t="s">
        <v>270</v>
      </c>
      <c r="F7" s="143">
        <v>83.3</v>
      </c>
      <c r="G7" s="243">
        <v>85</v>
      </c>
      <c r="H7" s="143">
        <v>81.599999999999994</v>
      </c>
      <c r="I7" s="307">
        <f>H7-G7</f>
        <v>-3.4000000000000057</v>
      </c>
      <c r="J7" s="308">
        <f>(H7*100)/G7</f>
        <v>95.999999999999986</v>
      </c>
      <c r="K7" s="308">
        <f>(H7*100)/F7</f>
        <v>97.959183673469383</v>
      </c>
      <c r="L7" s="142" t="s">
        <v>502</v>
      </c>
    </row>
    <row r="8" spans="1:12" ht="126">
      <c r="A8" s="216" t="s">
        <v>32</v>
      </c>
      <c r="B8" s="216" t="s">
        <v>34</v>
      </c>
      <c r="C8" s="217">
        <v>2</v>
      </c>
      <c r="D8" s="140" t="s">
        <v>271</v>
      </c>
      <c r="E8" s="217" t="s">
        <v>270</v>
      </c>
      <c r="F8" s="259">
        <v>16.7</v>
      </c>
      <c r="G8" s="243">
        <v>10</v>
      </c>
      <c r="H8" s="259">
        <v>16.3</v>
      </c>
      <c r="I8" s="307">
        <f t="shared" ref="I8:I36" si="0">H8-G8</f>
        <v>6.3000000000000007</v>
      </c>
      <c r="J8" s="308">
        <f t="shared" ref="J8:J36" si="1">(H8*100)/G8</f>
        <v>163</v>
      </c>
      <c r="K8" s="308">
        <f t="shared" ref="K8:K36" si="2">(H8*100)/F8</f>
        <v>97.604790419161674</v>
      </c>
      <c r="L8" s="142" t="s">
        <v>502</v>
      </c>
    </row>
    <row r="9" spans="1:12" ht="141.75">
      <c r="A9" s="216" t="s">
        <v>32</v>
      </c>
      <c r="B9" s="216" t="s">
        <v>34</v>
      </c>
      <c r="C9" s="217">
        <v>3</v>
      </c>
      <c r="D9" s="140" t="s">
        <v>272</v>
      </c>
      <c r="E9" s="217" t="s">
        <v>270</v>
      </c>
      <c r="F9" s="259">
        <v>36.1</v>
      </c>
      <c r="G9" s="245">
        <v>38.1</v>
      </c>
      <c r="H9" s="259">
        <v>33.03</v>
      </c>
      <c r="I9" s="307">
        <f t="shared" si="0"/>
        <v>-5.07</v>
      </c>
      <c r="J9" s="308">
        <f t="shared" si="1"/>
        <v>86.69291338582677</v>
      </c>
      <c r="K9" s="308">
        <f t="shared" si="2"/>
        <v>91.495844875346251</v>
      </c>
      <c r="L9" s="142" t="s">
        <v>502</v>
      </c>
    </row>
    <row r="10" spans="1:12" ht="165" customHeight="1">
      <c r="A10" s="216" t="s">
        <v>32</v>
      </c>
      <c r="B10" s="216" t="s">
        <v>34</v>
      </c>
      <c r="C10" s="217">
        <v>4</v>
      </c>
      <c r="D10" s="196" t="s">
        <v>327</v>
      </c>
      <c r="E10" s="217" t="s">
        <v>270</v>
      </c>
      <c r="F10" s="309">
        <v>99.5</v>
      </c>
      <c r="G10" s="242">
        <v>100</v>
      </c>
      <c r="H10" s="309">
        <v>100</v>
      </c>
      <c r="I10" s="307">
        <f t="shared" si="0"/>
        <v>0</v>
      </c>
      <c r="J10" s="308">
        <f t="shared" si="1"/>
        <v>100</v>
      </c>
      <c r="K10" s="308">
        <f t="shared" si="2"/>
        <v>100.50251256281408</v>
      </c>
      <c r="L10" s="140"/>
    </row>
    <row r="11" spans="1:12" ht="111" customHeight="1">
      <c r="A11" s="216" t="s">
        <v>32</v>
      </c>
      <c r="B11" s="216" t="s">
        <v>34</v>
      </c>
      <c r="C11" s="217">
        <v>5</v>
      </c>
      <c r="D11" s="140" t="s">
        <v>328</v>
      </c>
      <c r="E11" s="143" t="s">
        <v>270</v>
      </c>
      <c r="F11" s="259">
        <v>102.2</v>
      </c>
      <c r="G11" s="241">
        <v>100</v>
      </c>
      <c r="H11" s="259">
        <v>100</v>
      </c>
      <c r="I11" s="307">
        <f t="shared" si="0"/>
        <v>0</v>
      </c>
      <c r="J11" s="308">
        <f t="shared" si="1"/>
        <v>100</v>
      </c>
      <c r="K11" s="308">
        <f t="shared" si="2"/>
        <v>97.847358121330728</v>
      </c>
      <c r="L11" s="140"/>
    </row>
    <row r="12" spans="1:12" ht="126">
      <c r="A12" s="216" t="s">
        <v>32</v>
      </c>
      <c r="B12" s="216" t="s">
        <v>34</v>
      </c>
      <c r="C12" s="217">
        <v>6</v>
      </c>
      <c r="D12" s="140" t="s">
        <v>329</v>
      </c>
      <c r="E12" s="143" t="s">
        <v>270</v>
      </c>
      <c r="F12" s="141">
        <v>100.8</v>
      </c>
      <c r="G12" s="241">
        <v>100</v>
      </c>
      <c r="H12" s="141">
        <v>101</v>
      </c>
      <c r="I12" s="307">
        <f t="shared" si="0"/>
        <v>1</v>
      </c>
      <c r="J12" s="308">
        <f t="shared" si="1"/>
        <v>101</v>
      </c>
      <c r="K12" s="308">
        <f t="shared" si="2"/>
        <v>100.1984126984127</v>
      </c>
      <c r="L12" s="140"/>
    </row>
    <row r="13" spans="1:12" ht="127.5" customHeight="1">
      <c r="A13" s="216" t="s">
        <v>32</v>
      </c>
      <c r="B13" s="216" t="s">
        <v>34</v>
      </c>
      <c r="C13" s="217">
        <v>7</v>
      </c>
      <c r="D13" s="140" t="s">
        <v>330</v>
      </c>
      <c r="E13" s="143" t="s">
        <v>270</v>
      </c>
      <c r="F13" s="259">
        <v>27</v>
      </c>
      <c r="G13" s="243">
        <v>24</v>
      </c>
      <c r="H13" s="310">
        <v>33.6</v>
      </c>
      <c r="I13" s="311">
        <f t="shared" si="0"/>
        <v>9.6000000000000014</v>
      </c>
      <c r="J13" s="312">
        <f t="shared" si="1"/>
        <v>140</v>
      </c>
      <c r="K13" s="312">
        <f t="shared" si="2"/>
        <v>124.44444444444444</v>
      </c>
      <c r="L13" s="140" t="s">
        <v>503</v>
      </c>
    </row>
    <row r="14" spans="1:12" ht="111" customHeight="1">
      <c r="A14" s="216" t="s">
        <v>32</v>
      </c>
      <c r="B14" s="216" t="s">
        <v>34</v>
      </c>
      <c r="C14" s="217">
        <v>8</v>
      </c>
      <c r="D14" s="140" t="s">
        <v>331</v>
      </c>
      <c r="E14" s="143" t="s">
        <v>270</v>
      </c>
      <c r="F14" s="259">
        <v>26</v>
      </c>
      <c r="G14" s="243">
        <v>35</v>
      </c>
      <c r="H14" s="259">
        <v>69.599999999999994</v>
      </c>
      <c r="I14" s="307">
        <f t="shared" si="0"/>
        <v>34.599999999999994</v>
      </c>
      <c r="J14" s="308">
        <f t="shared" si="1"/>
        <v>198.85714285714283</v>
      </c>
      <c r="K14" s="308">
        <f t="shared" si="2"/>
        <v>267.69230769230768</v>
      </c>
      <c r="L14" s="140" t="s">
        <v>503</v>
      </c>
    </row>
    <row r="15" spans="1:12" ht="15.75">
      <c r="A15" s="137" t="s">
        <v>32</v>
      </c>
      <c r="B15" s="137" t="s">
        <v>37</v>
      </c>
      <c r="C15" s="291"/>
      <c r="D15" s="430" t="s">
        <v>82</v>
      </c>
      <c r="E15" s="431"/>
      <c r="F15" s="431"/>
      <c r="G15" s="431"/>
      <c r="H15" s="431"/>
      <c r="I15" s="431"/>
      <c r="J15" s="431"/>
      <c r="K15" s="431"/>
      <c r="L15" s="147"/>
    </row>
    <row r="16" spans="1:12" ht="46.5" customHeight="1">
      <c r="A16" s="216" t="s">
        <v>32</v>
      </c>
      <c r="B16" s="216" t="s">
        <v>37</v>
      </c>
      <c r="C16" s="217">
        <v>1</v>
      </c>
      <c r="D16" s="148" t="s">
        <v>332</v>
      </c>
      <c r="E16" s="149" t="s">
        <v>270</v>
      </c>
      <c r="F16" s="144">
        <v>78.2</v>
      </c>
      <c r="G16" s="243">
        <v>77.7</v>
      </c>
      <c r="H16" s="144">
        <v>84.2</v>
      </c>
      <c r="I16" s="313">
        <f t="shared" si="0"/>
        <v>6.5</v>
      </c>
      <c r="J16" s="314">
        <f>(H16*100)/G16</f>
        <v>108.36550836550836</v>
      </c>
      <c r="K16" s="314">
        <f>(H16*100)/F16</f>
        <v>107.67263427109974</v>
      </c>
      <c r="L16" s="148" t="s">
        <v>504</v>
      </c>
    </row>
    <row r="17" spans="1:12" ht="126">
      <c r="A17" s="216" t="s">
        <v>32</v>
      </c>
      <c r="B17" s="216" t="s">
        <v>37</v>
      </c>
      <c r="C17" s="217">
        <v>2</v>
      </c>
      <c r="D17" s="150" t="s">
        <v>333</v>
      </c>
      <c r="E17" s="143" t="s">
        <v>270</v>
      </c>
      <c r="F17" s="144">
        <v>89.5</v>
      </c>
      <c r="G17" s="243">
        <v>67.400000000000006</v>
      </c>
      <c r="H17" s="144">
        <v>55.3</v>
      </c>
      <c r="I17" s="307">
        <f t="shared" si="0"/>
        <v>-12.100000000000009</v>
      </c>
      <c r="J17" s="308">
        <f t="shared" si="1"/>
        <v>82.047477744807111</v>
      </c>
      <c r="K17" s="308">
        <f t="shared" si="2"/>
        <v>61.787709497206706</v>
      </c>
      <c r="L17" s="148" t="s">
        <v>523</v>
      </c>
    </row>
    <row r="18" spans="1:12" ht="110.25">
      <c r="A18" s="216" t="s">
        <v>32</v>
      </c>
      <c r="B18" s="216" t="s">
        <v>37</v>
      </c>
      <c r="C18" s="217">
        <v>3</v>
      </c>
      <c r="D18" s="151" t="s">
        <v>274</v>
      </c>
      <c r="E18" s="143" t="s">
        <v>270</v>
      </c>
      <c r="F18" s="144">
        <v>19.2</v>
      </c>
      <c r="G18" s="243">
        <v>13</v>
      </c>
      <c r="H18" s="144">
        <v>19.3</v>
      </c>
      <c r="I18" s="307">
        <f t="shared" si="0"/>
        <v>6.3000000000000007</v>
      </c>
      <c r="J18" s="308">
        <f t="shared" si="1"/>
        <v>148.46153846153845</v>
      </c>
      <c r="K18" s="308">
        <f t="shared" si="2"/>
        <v>100.52083333333334</v>
      </c>
      <c r="L18" s="148"/>
    </row>
    <row r="19" spans="1:12" ht="110.25">
      <c r="A19" s="216" t="s">
        <v>32</v>
      </c>
      <c r="B19" s="152" t="s">
        <v>37</v>
      </c>
      <c r="C19" s="153">
        <v>4</v>
      </c>
      <c r="D19" s="154" t="s">
        <v>275</v>
      </c>
      <c r="E19" s="146" t="s">
        <v>270</v>
      </c>
      <c r="F19" s="144">
        <v>103.6</v>
      </c>
      <c r="G19" s="243">
        <v>100</v>
      </c>
      <c r="H19" s="144">
        <v>105</v>
      </c>
      <c r="I19" s="315">
        <f t="shared" si="0"/>
        <v>5</v>
      </c>
      <c r="J19" s="316">
        <f t="shared" si="1"/>
        <v>105</v>
      </c>
      <c r="K19" s="316">
        <f t="shared" si="2"/>
        <v>101.35135135135135</v>
      </c>
      <c r="L19" s="145"/>
    </row>
    <row r="20" spans="1:12" ht="111.75" customHeight="1">
      <c r="A20" s="216" t="s">
        <v>32</v>
      </c>
      <c r="B20" s="152" t="s">
        <v>37</v>
      </c>
      <c r="C20" s="153">
        <v>5</v>
      </c>
      <c r="D20" s="154" t="s">
        <v>334</v>
      </c>
      <c r="E20" s="146" t="s">
        <v>270</v>
      </c>
      <c r="F20" s="144">
        <v>62.4</v>
      </c>
      <c r="G20" s="247">
        <v>75</v>
      </c>
      <c r="H20" s="326">
        <v>92.1</v>
      </c>
      <c r="I20" s="315">
        <f t="shared" si="0"/>
        <v>17.099999999999994</v>
      </c>
      <c r="J20" s="316">
        <f t="shared" si="1"/>
        <v>122.8</v>
      </c>
      <c r="K20" s="316">
        <f t="shared" si="2"/>
        <v>147.59615384615384</v>
      </c>
      <c r="L20" s="145" t="s">
        <v>520</v>
      </c>
    </row>
    <row r="21" spans="1:12" ht="94.5">
      <c r="A21" s="155" t="s">
        <v>32</v>
      </c>
      <c r="B21" s="156" t="s">
        <v>37</v>
      </c>
      <c r="C21" s="157">
        <v>6</v>
      </c>
      <c r="D21" s="197" t="s">
        <v>273</v>
      </c>
      <c r="E21" s="157" t="s">
        <v>270</v>
      </c>
      <c r="F21" s="317">
        <v>97.8</v>
      </c>
      <c r="G21" s="247">
        <v>93</v>
      </c>
      <c r="H21" s="317">
        <v>97.7</v>
      </c>
      <c r="I21" s="318">
        <f t="shared" si="0"/>
        <v>4.7000000000000028</v>
      </c>
      <c r="J21" s="319">
        <f t="shared" si="1"/>
        <v>105.05376344086021</v>
      </c>
      <c r="K21" s="319">
        <f t="shared" si="2"/>
        <v>99.897750511247452</v>
      </c>
      <c r="L21" s="158"/>
    </row>
    <row r="22" spans="1:12" ht="15.75">
      <c r="A22" s="162" t="s">
        <v>32</v>
      </c>
      <c r="B22" s="162" t="s">
        <v>48</v>
      </c>
      <c r="C22" s="163"/>
      <c r="D22" s="427" t="s">
        <v>89</v>
      </c>
      <c r="E22" s="428"/>
      <c r="F22" s="428"/>
      <c r="G22" s="428"/>
      <c r="H22" s="428"/>
      <c r="I22" s="428"/>
      <c r="J22" s="428"/>
      <c r="K22" s="428"/>
      <c r="L22" s="429"/>
    </row>
    <row r="23" spans="1:12" ht="94.5">
      <c r="A23" s="155" t="s">
        <v>32</v>
      </c>
      <c r="B23" s="155" t="s">
        <v>48</v>
      </c>
      <c r="C23" s="246">
        <v>1</v>
      </c>
      <c r="D23" s="249" t="s">
        <v>335</v>
      </c>
      <c r="E23" s="246" t="s">
        <v>270</v>
      </c>
      <c r="F23" s="320">
        <v>8.6999999999999993</v>
      </c>
      <c r="G23" s="243">
        <v>15</v>
      </c>
      <c r="H23" s="320">
        <v>15.2</v>
      </c>
      <c r="I23" s="318">
        <f t="shared" si="0"/>
        <v>0.19999999999999929</v>
      </c>
      <c r="J23" s="319">
        <f t="shared" si="1"/>
        <v>101.33333333333333</v>
      </c>
      <c r="K23" s="319">
        <f>(H23*100)/F23</f>
        <v>174.71264367816093</v>
      </c>
      <c r="L23" s="166"/>
    </row>
    <row r="24" spans="1:12" ht="94.5">
      <c r="A24" s="155" t="s">
        <v>32</v>
      </c>
      <c r="B24" s="155" t="s">
        <v>48</v>
      </c>
      <c r="C24" s="246">
        <v>2</v>
      </c>
      <c r="D24" s="249" t="s">
        <v>336</v>
      </c>
      <c r="E24" s="160" t="s">
        <v>270</v>
      </c>
      <c r="F24" s="320">
        <v>4.8</v>
      </c>
      <c r="G24" s="247">
        <v>6</v>
      </c>
      <c r="H24" s="320">
        <v>10.1</v>
      </c>
      <c r="I24" s="318">
        <f t="shared" si="0"/>
        <v>4.0999999999999996</v>
      </c>
      <c r="J24" s="319">
        <f t="shared" si="1"/>
        <v>168.33333333333334</v>
      </c>
      <c r="K24" s="319">
        <f t="shared" si="2"/>
        <v>210.41666666666669</v>
      </c>
      <c r="L24" s="166" t="s">
        <v>521</v>
      </c>
    </row>
    <row r="25" spans="1:12" ht="141.75">
      <c r="A25" s="155" t="s">
        <v>32</v>
      </c>
      <c r="B25" s="155" t="s">
        <v>48</v>
      </c>
      <c r="C25" s="246">
        <v>3</v>
      </c>
      <c r="D25" s="250" t="s">
        <v>337</v>
      </c>
      <c r="E25" s="160" t="s">
        <v>270</v>
      </c>
      <c r="F25" s="320">
        <v>11.3</v>
      </c>
      <c r="G25" s="247">
        <v>27.9</v>
      </c>
      <c r="H25" s="320">
        <v>29</v>
      </c>
      <c r="I25" s="318">
        <f t="shared" si="0"/>
        <v>1.1000000000000014</v>
      </c>
      <c r="J25" s="319">
        <f t="shared" si="1"/>
        <v>103.94265232974911</v>
      </c>
      <c r="K25" s="319">
        <f t="shared" si="2"/>
        <v>256.63716814159289</v>
      </c>
      <c r="L25" s="166" t="s">
        <v>522</v>
      </c>
    </row>
    <row r="26" spans="1:12" ht="186.75" customHeight="1">
      <c r="A26" s="155" t="s">
        <v>32</v>
      </c>
      <c r="B26" s="155" t="s">
        <v>48</v>
      </c>
      <c r="C26" s="246">
        <v>4</v>
      </c>
      <c r="D26" s="165" t="s">
        <v>338</v>
      </c>
      <c r="E26" s="246" t="s">
        <v>270</v>
      </c>
      <c r="F26" s="246">
        <v>45.6</v>
      </c>
      <c r="G26" s="243">
        <v>48</v>
      </c>
      <c r="H26" s="246">
        <v>43.2</v>
      </c>
      <c r="I26" s="318">
        <f t="shared" si="0"/>
        <v>-4.7999999999999972</v>
      </c>
      <c r="J26" s="319">
        <f t="shared" si="1"/>
        <v>90</v>
      </c>
      <c r="K26" s="319">
        <f t="shared" si="2"/>
        <v>94.73684210526315</v>
      </c>
      <c r="L26" s="250"/>
    </row>
    <row r="27" spans="1:12" ht="94.5">
      <c r="A27" s="155" t="s">
        <v>32</v>
      </c>
      <c r="B27" s="155" t="s">
        <v>48</v>
      </c>
      <c r="C27" s="246">
        <v>5</v>
      </c>
      <c r="D27" s="165" t="s">
        <v>339</v>
      </c>
      <c r="E27" s="246" t="s">
        <v>270</v>
      </c>
      <c r="F27" s="321">
        <v>30.9</v>
      </c>
      <c r="G27" s="243">
        <v>35</v>
      </c>
      <c r="H27" s="321">
        <v>28.7</v>
      </c>
      <c r="I27" s="318">
        <f t="shared" si="0"/>
        <v>-6.3000000000000007</v>
      </c>
      <c r="J27" s="319">
        <f t="shared" si="1"/>
        <v>82</v>
      </c>
      <c r="K27" s="319">
        <f t="shared" si="2"/>
        <v>92.880258899676377</v>
      </c>
      <c r="L27" s="164"/>
    </row>
    <row r="28" spans="1:12" ht="15.75">
      <c r="A28" s="162" t="s">
        <v>32</v>
      </c>
      <c r="B28" s="162" t="s">
        <v>49</v>
      </c>
      <c r="C28" s="167"/>
      <c r="D28" s="423" t="s">
        <v>51</v>
      </c>
      <c r="E28" s="424"/>
      <c r="F28" s="424"/>
      <c r="G28" s="424"/>
      <c r="H28" s="425"/>
      <c r="I28" s="425"/>
      <c r="J28" s="425"/>
      <c r="K28" s="425"/>
      <c r="L28" s="426"/>
    </row>
    <row r="29" spans="1:12" ht="129" customHeight="1">
      <c r="A29" s="155" t="s">
        <v>32</v>
      </c>
      <c r="B29" s="155" t="s">
        <v>49</v>
      </c>
      <c r="C29" s="246">
        <v>1</v>
      </c>
      <c r="D29" s="159" t="s">
        <v>340</v>
      </c>
      <c r="E29" s="160" t="s">
        <v>270</v>
      </c>
      <c r="F29" s="320">
        <v>65.2</v>
      </c>
      <c r="G29" s="247">
        <v>30</v>
      </c>
      <c r="H29" s="320">
        <v>95.6</v>
      </c>
      <c r="I29" s="322">
        <f t="shared" si="0"/>
        <v>65.599999999999994</v>
      </c>
      <c r="J29" s="323">
        <f t="shared" si="1"/>
        <v>318.66666666666669</v>
      </c>
      <c r="K29" s="323">
        <f t="shared" si="2"/>
        <v>146.62576687116564</v>
      </c>
      <c r="L29" s="166" t="s">
        <v>505</v>
      </c>
    </row>
    <row r="30" spans="1:12" ht="126.75" customHeight="1">
      <c r="A30" s="155" t="s">
        <v>32</v>
      </c>
      <c r="B30" s="155" t="s">
        <v>49</v>
      </c>
      <c r="C30" s="246">
        <v>2</v>
      </c>
      <c r="D30" s="159" t="s">
        <v>341</v>
      </c>
      <c r="E30" s="168" t="s">
        <v>270</v>
      </c>
      <c r="F30" s="321">
        <v>13.8</v>
      </c>
      <c r="G30" s="244">
        <v>0</v>
      </c>
      <c r="H30" s="321">
        <v>13.3</v>
      </c>
      <c r="I30" s="322">
        <f t="shared" si="0"/>
        <v>13.3</v>
      </c>
      <c r="J30" s="323" t="e">
        <f t="shared" si="1"/>
        <v>#DIV/0!</v>
      </c>
      <c r="K30" s="323">
        <f t="shared" si="2"/>
        <v>96.376811594202891</v>
      </c>
      <c r="L30" s="166" t="s">
        <v>531</v>
      </c>
    </row>
    <row r="31" spans="1:12" ht="126" customHeight="1">
      <c r="A31" s="155" t="s">
        <v>32</v>
      </c>
      <c r="B31" s="155" t="s">
        <v>49</v>
      </c>
      <c r="C31" s="246">
        <v>3</v>
      </c>
      <c r="D31" s="165" t="s">
        <v>342</v>
      </c>
      <c r="E31" s="246" t="s">
        <v>270</v>
      </c>
      <c r="F31" s="321">
        <v>91.3</v>
      </c>
      <c r="G31" s="247">
        <v>85.5</v>
      </c>
      <c r="H31" s="321">
        <v>90.76</v>
      </c>
      <c r="I31" s="322">
        <f t="shared" si="0"/>
        <v>5.2600000000000051</v>
      </c>
      <c r="J31" s="323">
        <f>(H31*100)/G31</f>
        <v>106.15204678362574</v>
      </c>
      <c r="K31" s="323">
        <f>(H31*100)/F31</f>
        <v>99.408543263964958</v>
      </c>
      <c r="L31" s="198"/>
    </row>
    <row r="32" spans="1:12" ht="148.5" customHeight="1">
      <c r="A32" s="155" t="s">
        <v>32</v>
      </c>
      <c r="B32" s="155" t="s">
        <v>49</v>
      </c>
      <c r="C32" s="246">
        <v>4</v>
      </c>
      <c r="D32" s="165" t="s">
        <v>276</v>
      </c>
      <c r="E32" s="246" t="s">
        <v>270</v>
      </c>
      <c r="F32" s="246">
        <v>0</v>
      </c>
      <c r="G32" s="245">
        <v>30</v>
      </c>
      <c r="H32" s="246">
        <v>520</v>
      </c>
      <c r="I32" s="322">
        <f t="shared" si="0"/>
        <v>490</v>
      </c>
      <c r="J32" s="323">
        <f t="shared" si="1"/>
        <v>1733.3333333333333</v>
      </c>
      <c r="K32" s="323" t="e">
        <f t="shared" si="2"/>
        <v>#DIV/0!</v>
      </c>
      <c r="L32" s="165"/>
    </row>
    <row r="33" spans="1:12" ht="15.75">
      <c r="A33" s="137" t="s">
        <v>32</v>
      </c>
      <c r="B33" s="137" t="s">
        <v>50</v>
      </c>
      <c r="C33" s="138"/>
      <c r="D33" s="420" t="s">
        <v>304</v>
      </c>
      <c r="E33" s="421"/>
      <c r="F33" s="422"/>
      <c r="G33" s="422"/>
      <c r="H33" s="306"/>
      <c r="I33" s="322"/>
      <c r="J33" s="323"/>
      <c r="K33" s="323"/>
      <c r="L33" s="139"/>
    </row>
    <row r="34" spans="1:12" ht="63">
      <c r="A34" s="155" t="s">
        <v>32</v>
      </c>
      <c r="B34" s="155" t="s">
        <v>50</v>
      </c>
      <c r="C34" s="246">
        <v>1</v>
      </c>
      <c r="D34" s="165" t="s">
        <v>343</v>
      </c>
      <c r="E34" s="246" t="s">
        <v>270</v>
      </c>
      <c r="F34" s="321">
        <v>100</v>
      </c>
      <c r="G34" s="246">
        <v>99.7</v>
      </c>
      <c r="H34" s="321">
        <v>100</v>
      </c>
      <c r="I34" s="322">
        <f t="shared" si="0"/>
        <v>0.29999999999999716</v>
      </c>
      <c r="J34" s="323">
        <f t="shared" si="1"/>
        <v>100.30090270812437</v>
      </c>
      <c r="K34" s="323">
        <f t="shared" si="2"/>
        <v>100</v>
      </c>
      <c r="L34" s="165"/>
    </row>
    <row r="35" spans="1:12" ht="94.5">
      <c r="A35" s="155" t="s">
        <v>32</v>
      </c>
      <c r="B35" s="155" t="s">
        <v>50</v>
      </c>
      <c r="C35" s="246">
        <v>2</v>
      </c>
      <c r="D35" s="165" t="s">
        <v>344</v>
      </c>
      <c r="E35" s="160" t="s">
        <v>270</v>
      </c>
      <c r="F35" s="321">
        <v>65.2</v>
      </c>
      <c r="G35" s="247">
        <v>40</v>
      </c>
      <c r="H35" s="321">
        <v>40</v>
      </c>
      <c r="I35" s="322">
        <f t="shared" si="0"/>
        <v>0</v>
      </c>
      <c r="J35" s="323">
        <f t="shared" si="1"/>
        <v>100</v>
      </c>
      <c r="K35" s="323">
        <f t="shared" si="2"/>
        <v>61.349693251533736</v>
      </c>
      <c r="L35" s="165"/>
    </row>
    <row r="36" spans="1:12" ht="111" customHeight="1">
      <c r="A36" s="155" t="s">
        <v>32</v>
      </c>
      <c r="B36" s="155" t="s">
        <v>50</v>
      </c>
      <c r="C36" s="246">
        <v>3</v>
      </c>
      <c r="D36" s="159" t="s">
        <v>345</v>
      </c>
      <c r="E36" s="160" t="s">
        <v>270</v>
      </c>
      <c r="F36" s="320">
        <v>100</v>
      </c>
      <c r="G36" s="161">
        <v>100</v>
      </c>
      <c r="H36" s="320">
        <v>100</v>
      </c>
      <c r="I36" s="322">
        <f t="shared" si="0"/>
        <v>0</v>
      </c>
      <c r="J36" s="323">
        <f t="shared" si="1"/>
        <v>100</v>
      </c>
      <c r="K36" s="323">
        <f t="shared" si="2"/>
        <v>100</v>
      </c>
      <c r="L36" s="165"/>
    </row>
    <row r="39" spans="1:12">
      <c r="A39" s="403" t="s">
        <v>373</v>
      </c>
      <c r="B39" s="403"/>
      <c r="C39" s="403"/>
      <c r="D39" s="403"/>
      <c r="E39" s="403"/>
      <c r="F39" s="403"/>
      <c r="G39" s="403"/>
      <c r="H39" s="403"/>
      <c r="I39" s="403"/>
      <c r="J39" s="403"/>
      <c r="K39" s="403"/>
      <c r="L39" s="403"/>
    </row>
  </sheetData>
  <mergeCells count="19">
    <mergeCell ref="D6:G6"/>
    <mergeCell ref="D22:L22"/>
    <mergeCell ref="D15:K15"/>
    <mergeCell ref="A39:L39"/>
    <mergeCell ref="A1:L1"/>
    <mergeCell ref="A3:B4"/>
    <mergeCell ref="C3:C5"/>
    <mergeCell ref="D3:D5"/>
    <mergeCell ref="E3:E5"/>
    <mergeCell ref="F3:H3"/>
    <mergeCell ref="I3:I5"/>
    <mergeCell ref="J3:J5"/>
    <mergeCell ref="K3:K5"/>
    <mergeCell ref="L3:L5"/>
    <mergeCell ref="F4:F5"/>
    <mergeCell ref="G4:G5"/>
    <mergeCell ref="H4:H5"/>
    <mergeCell ref="D33:G33"/>
    <mergeCell ref="D28:L28"/>
  </mergeCells>
  <pageMargins left="0.51181102362204722" right="0.27559055118110237" top="0.74803149606299213" bottom="0.74803149606299213" header="0.31496062992125984" footer="0.31496062992125984"/>
  <pageSetup paperSize="9" scale="14" fitToWidth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"/>
  <sheetViews>
    <sheetView workbookViewId="0">
      <selection activeCell="E5" sqref="E5"/>
    </sheetView>
  </sheetViews>
  <sheetFormatPr defaultRowHeight="15"/>
  <cols>
    <col min="1" max="1" width="4.28515625" style="8" customWidth="1"/>
    <col min="2" max="2" width="41" style="8" customWidth="1"/>
    <col min="3" max="3" width="12.42578125" style="8" customWidth="1"/>
    <col min="4" max="4" width="8.28515625" style="8" customWidth="1"/>
    <col min="5" max="5" width="34.5703125" style="8" customWidth="1"/>
    <col min="6" max="16384" width="9.140625" style="8"/>
  </cols>
  <sheetData>
    <row r="1" spans="1:5" ht="32.25" customHeight="1">
      <c r="A1" s="348" t="s">
        <v>404</v>
      </c>
      <c r="B1" s="348"/>
      <c r="C1" s="348"/>
      <c r="D1" s="348"/>
      <c r="E1" s="348"/>
    </row>
    <row r="2" spans="1:5" ht="15.75">
      <c r="A2" s="2"/>
      <c r="B2" s="2"/>
      <c r="C2" s="2"/>
      <c r="D2" s="2"/>
      <c r="E2" s="2"/>
    </row>
    <row r="3" spans="1:5" ht="31.5">
      <c r="A3" s="57" t="s">
        <v>119</v>
      </c>
      <c r="B3" s="57" t="s">
        <v>120</v>
      </c>
      <c r="C3" s="57" t="s">
        <v>121</v>
      </c>
      <c r="D3" s="57" t="s">
        <v>122</v>
      </c>
      <c r="E3" s="57" t="s">
        <v>123</v>
      </c>
    </row>
    <row r="4" spans="1:5" ht="63">
      <c r="A4" s="58">
        <v>1</v>
      </c>
      <c r="B4" s="59" t="s">
        <v>443</v>
      </c>
      <c r="C4" s="60">
        <v>44651</v>
      </c>
      <c r="D4" s="58">
        <v>565</v>
      </c>
      <c r="E4" s="59" t="s">
        <v>444</v>
      </c>
    </row>
  </sheetData>
  <mergeCells count="1">
    <mergeCell ref="A1:E1"/>
  </mergeCells>
  <pageMargins left="0.51181102362204722" right="0.27559055118110237" top="0.74803149606299213" bottom="0.74803149606299213" header="0.31496062992125984" footer="0.31496062992125984"/>
  <pageSetup paperSize="9" scale="94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0"/>
  <sheetViews>
    <sheetView workbookViewId="0">
      <selection activeCell="E5" sqref="E5:E10"/>
    </sheetView>
  </sheetViews>
  <sheetFormatPr defaultRowHeight="15"/>
  <cols>
    <col min="1" max="2" width="7.28515625" style="8" customWidth="1"/>
    <col min="3" max="3" width="45.42578125" style="8" customWidth="1"/>
    <col min="4" max="4" width="24.5703125" style="8" customWidth="1"/>
    <col min="5" max="5" width="21.7109375" style="8" customWidth="1"/>
    <col min="6" max="6" width="17.7109375" style="8" customWidth="1"/>
    <col min="7" max="7" width="21.28515625" style="8" customWidth="1"/>
    <col min="8" max="8" width="22" style="8" customWidth="1"/>
    <col min="9" max="16384" width="9.140625" style="8"/>
  </cols>
  <sheetData>
    <row r="1" spans="1:8">
      <c r="A1" s="403" t="s">
        <v>225</v>
      </c>
      <c r="B1" s="403"/>
      <c r="C1" s="403"/>
      <c r="D1" s="403"/>
      <c r="E1" s="403"/>
      <c r="F1" s="403"/>
      <c r="G1" s="403"/>
      <c r="H1" s="403"/>
    </row>
    <row r="3" spans="1:8" ht="93.75" customHeight="1">
      <c r="A3" s="435" t="s">
        <v>132</v>
      </c>
      <c r="B3" s="435"/>
      <c r="C3" s="435" t="s">
        <v>219</v>
      </c>
      <c r="D3" s="435" t="s">
        <v>220</v>
      </c>
      <c r="E3" s="435" t="s">
        <v>221</v>
      </c>
      <c r="F3" s="110" t="s">
        <v>222</v>
      </c>
      <c r="G3" s="110" t="s">
        <v>223</v>
      </c>
      <c r="H3" s="110" t="s">
        <v>224</v>
      </c>
    </row>
    <row r="4" spans="1:8" ht="16.5">
      <c r="A4" s="110" t="s">
        <v>12</v>
      </c>
      <c r="B4" s="110" t="s">
        <v>13</v>
      </c>
      <c r="C4" s="435"/>
      <c r="D4" s="435"/>
      <c r="E4" s="435"/>
      <c r="F4" s="110" t="s">
        <v>226</v>
      </c>
      <c r="G4" s="110" t="s">
        <v>227</v>
      </c>
      <c r="H4" s="110" t="s">
        <v>228</v>
      </c>
    </row>
    <row r="5" spans="1:8">
      <c r="A5" s="111" t="s">
        <v>32</v>
      </c>
      <c r="B5" s="111"/>
      <c r="C5" s="47" t="s">
        <v>297</v>
      </c>
      <c r="D5" s="432" t="s">
        <v>445</v>
      </c>
      <c r="E5" s="432" t="s">
        <v>446</v>
      </c>
      <c r="F5" s="200">
        <f>ОЭМП!B20</f>
        <v>1.2821250893373426</v>
      </c>
      <c r="G5" s="200">
        <f>ОЭМП!C12</f>
        <v>1.439388012969012</v>
      </c>
      <c r="H5" s="200">
        <f>ОЭМП!A18</f>
        <v>0.89074320321225642</v>
      </c>
    </row>
    <row r="6" spans="1:8">
      <c r="A6" s="111" t="s">
        <v>32</v>
      </c>
      <c r="B6" s="111" t="s">
        <v>34</v>
      </c>
      <c r="C6" s="109" t="s">
        <v>46</v>
      </c>
      <c r="D6" s="433"/>
      <c r="E6" s="433"/>
      <c r="F6" s="199">
        <f>ОЭПП1!B20</f>
        <v>1.5247944042785886</v>
      </c>
      <c r="G6" s="199">
        <f>ОЭПП1!C12</f>
        <v>1.5491740423174267</v>
      </c>
      <c r="H6" s="199">
        <f>ОЭПП1!A18</f>
        <v>0.98426281529842297</v>
      </c>
    </row>
    <row r="7" spans="1:8" ht="30">
      <c r="A7" s="111" t="s">
        <v>32</v>
      </c>
      <c r="B7" s="111" t="s">
        <v>37</v>
      </c>
      <c r="C7" s="109" t="s">
        <v>82</v>
      </c>
      <c r="D7" s="433"/>
      <c r="E7" s="433"/>
      <c r="F7" s="199">
        <f>ОЭПП2!B20</f>
        <v>3.1525304249823187</v>
      </c>
      <c r="G7" s="199">
        <f>ОЭПП2!C12</f>
        <v>3.1820389544750114</v>
      </c>
      <c r="H7" s="199">
        <f>ОЭПП2!A18</f>
        <v>0.99072653417671275</v>
      </c>
    </row>
    <row r="8" spans="1:8">
      <c r="A8" s="111" t="s">
        <v>32</v>
      </c>
      <c r="B8" s="111" t="s">
        <v>48</v>
      </c>
      <c r="C8" s="109" t="s">
        <v>89</v>
      </c>
      <c r="D8" s="433"/>
      <c r="E8" s="433"/>
      <c r="F8" s="199">
        <f>ОЭПП3!B20</f>
        <v>3.9075040802290699</v>
      </c>
      <c r="G8" s="199">
        <f>ОЭПП3!C12</f>
        <v>3.9188479682111192</v>
      </c>
      <c r="H8" s="199">
        <f>ОЭПП3!A18</f>
        <v>0.99710530031425848</v>
      </c>
    </row>
    <row r="9" spans="1:8" ht="30">
      <c r="A9" s="111" t="s">
        <v>32</v>
      </c>
      <c r="B9" s="111" t="s">
        <v>49</v>
      </c>
      <c r="C9" s="109" t="s">
        <v>51</v>
      </c>
      <c r="D9" s="433"/>
      <c r="E9" s="433"/>
      <c r="F9" s="199">
        <f>ОЭПП4!B20</f>
        <v>1.120220705072839</v>
      </c>
      <c r="G9" s="199">
        <f>ОЭПП4!C12</f>
        <v>1.431929117788165</v>
      </c>
      <c r="H9" s="199">
        <f>ОЭПП4!A18</f>
        <v>0.7823157523349985</v>
      </c>
    </row>
    <row r="10" spans="1:8">
      <c r="A10" s="111" t="s">
        <v>32</v>
      </c>
      <c r="B10" s="111" t="s">
        <v>50</v>
      </c>
      <c r="C10" s="109" t="s">
        <v>304</v>
      </c>
      <c r="D10" s="434"/>
      <c r="E10" s="434"/>
      <c r="F10" s="199">
        <f>ОЭПП5!B20</f>
        <v>0.75328408056062601</v>
      </c>
      <c r="G10" s="199">
        <f>ОЭПП5!C12</f>
        <v>0.87216865319886028</v>
      </c>
      <c r="H10" s="199">
        <f>ОЭПП5!A18</f>
        <v>0.86369084442303645</v>
      </c>
    </row>
  </sheetData>
  <mergeCells count="7">
    <mergeCell ref="D5:D10"/>
    <mergeCell ref="E5:E10"/>
    <mergeCell ref="A1:H1"/>
    <mergeCell ref="A3:B3"/>
    <mergeCell ref="C3:C4"/>
    <mergeCell ref="D3:D4"/>
    <mergeCell ref="E3:E4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AO20"/>
  <sheetViews>
    <sheetView tabSelected="1" view="pageBreakPreview" zoomScaleNormal="80" zoomScaleSheetLayoutView="100" workbookViewId="0">
      <selection activeCell="B9" sqref="A9:XFD11"/>
    </sheetView>
  </sheetViews>
  <sheetFormatPr defaultRowHeight="15"/>
  <cols>
    <col min="1" max="1" width="58.7109375" style="112" customWidth="1"/>
    <col min="2" max="2" width="33" style="112" customWidth="1"/>
    <col min="3" max="3" width="13.42578125" style="112" bestFit="1" customWidth="1"/>
    <col min="4" max="40" width="8.7109375" style="112" customWidth="1"/>
    <col min="41" max="256" width="9.140625" style="112"/>
    <col min="257" max="257" width="58.7109375" style="112" customWidth="1"/>
    <col min="258" max="258" width="33" style="112" customWidth="1"/>
    <col min="259" max="296" width="8.7109375" style="112" customWidth="1"/>
    <col min="297" max="512" width="9.140625" style="112"/>
    <col min="513" max="513" width="58.7109375" style="112" customWidth="1"/>
    <col min="514" max="514" width="33" style="112" customWidth="1"/>
    <col min="515" max="552" width="8.7109375" style="112" customWidth="1"/>
    <col min="553" max="768" width="9.140625" style="112"/>
    <col min="769" max="769" width="58.7109375" style="112" customWidth="1"/>
    <col min="770" max="770" width="33" style="112" customWidth="1"/>
    <col min="771" max="808" width="8.7109375" style="112" customWidth="1"/>
    <col min="809" max="1024" width="9.140625" style="112"/>
    <col min="1025" max="1025" width="58.7109375" style="112" customWidth="1"/>
    <col min="1026" max="1026" width="33" style="112" customWidth="1"/>
    <col min="1027" max="1064" width="8.7109375" style="112" customWidth="1"/>
    <col min="1065" max="1280" width="9.140625" style="112"/>
    <col min="1281" max="1281" width="58.7109375" style="112" customWidth="1"/>
    <col min="1282" max="1282" width="33" style="112" customWidth="1"/>
    <col min="1283" max="1320" width="8.7109375" style="112" customWidth="1"/>
    <col min="1321" max="1536" width="9.140625" style="112"/>
    <col min="1537" max="1537" width="58.7109375" style="112" customWidth="1"/>
    <col min="1538" max="1538" width="33" style="112" customWidth="1"/>
    <col min="1539" max="1576" width="8.7109375" style="112" customWidth="1"/>
    <col min="1577" max="1792" width="9.140625" style="112"/>
    <col min="1793" max="1793" width="58.7109375" style="112" customWidth="1"/>
    <col min="1794" max="1794" width="33" style="112" customWidth="1"/>
    <col min="1795" max="1832" width="8.7109375" style="112" customWidth="1"/>
    <col min="1833" max="2048" width="9.140625" style="112"/>
    <col min="2049" max="2049" width="58.7109375" style="112" customWidth="1"/>
    <col min="2050" max="2050" width="33" style="112" customWidth="1"/>
    <col min="2051" max="2088" width="8.7109375" style="112" customWidth="1"/>
    <col min="2089" max="2304" width="9.140625" style="112"/>
    <col min="2305" max="2305" width="58.7109375" style="112" customWidth="1"/>
    <col min="2306" max="2306" width="33" style="112" customWidth="1"/>
    <col min="2307" max="2344" width="8.7109375" style="112" customWidth="1"/>
    <col min="2345" max="2560" width="9.140625" style="112"/>
    <col min="2561" max="2561" width="58.7109375" style="112" customWidth="1"/>
    <col min="2562" max="2562" width="33" style="112" customWidth="1"/>
    <col min="2563" max="2600" width="8.7109375" style="112" customWidth="1"/>
    <col min="2601" max="2816" width="9.140625" style="112"/>
    <col min="2817" max="2817" width="58.7109375" style="112" customWidth="1"/>
    <col min="2818" max="2818" width="33" style="112" customWidth="1"/>
    <col min="2819" max="2856" width="8.7109375" style="112" customWidth="1"/>
    <col min="2857" max="3072" width="9.140625" style="112"/>
    <col min="3073" max="3073" width="58.7109375" style="112" customWidth="1"/>
    <col min="3074" max="3074" width="33" style="112" customWidth="1"/>
    <col min="3075" max="3112" width="8.7109375" style="112" customWidth="1"/>
    <col min="3113" max="3328" width="9.140625" style="112"/>
    <col min="3329" max="3329" width="58.7109375" style="112" customWidth="1"/>
    <col min="3330" max="3330" width="33" style="112" customWidth="1"/>
    <col min="3331" max="3368" width="8.7109375" style="112" customWidth="1"/>
    <col min="3369" max="3584" width="9.140625" style="112"/>
    <col min="3585" max="3585" width="58.7109375" style="112" customWidth="1"/>
    <col min="3586" max="3586" width="33" style="112" customWidth="1"/>
    <col min="3587" max="3624" width="8.7109375" style="112" customWidth="1"/>
    <col min="3625" max="3840" width="9.140625" style="112"/>
    <col min="3841" max="3841" width="58.7109375" style="112" customWidth="1"/>
    <col min="3842" max="3842" width="33" style="112" customWidth="1"/>
    <col min="3843" max="3880" width="8.7109375" style="112" customWidth="1"/>
    <col min="3881" max="4096" width="9.140625" style="112"/>
    <col min="4097" max="4097" width="58.7109375" style="112" customWidth="1"/>
    <col min="4098" max="4098" width="33" style="112" customWidth="1"/>
    <col min="4099" max="4136" width="8.7109375" style="112" customWidth="1"/>
    <col min="4137" max="4352" width="9.140625" style="112"/>
    <col min="4353" max="4353" width="58.7109375" style="112" customWidth="1"/>
    <col min="4354" max="4354" width="33" style="112" customWidth="1"/>
    <col min="4355" max="4392" width="8.7109375" style="112" customWidth="1"/>
    <col min="4393" max="4608" width="9.140625" style="112"/>
    <col min="4609" max="4609" width="58.7109375" style="112" customWidth="1"/>
    <col min="4610" max="4610" width="33" style="112" customWidth="1"/>
    <col min="4611" max="4648" width="8.7109375" style="112" customWidth="1"/>
    <col min="4649" max="4864" width="9.140625" style="112"/>
    <col min="4865" max="4865" width="58.7109375" style="112" customWidth="1"/>
    <col min="4866" max="4866" width="33" style="112" customWidth="1"/>
    <col min="4867" max="4904" width="8.7109375" style="112" customWidth="1"/>
    <col min="4905" max="5120" width="9.140625" style="112"/>
    <col min="5121" max="5121" width="58.7109375" style="112" customWidth="1"/>
    <col min="5122" max="5122" width="33" style="112" customWidth="1"/>
    <col min="5123" max="5160" width="8.7109375" style="112" customWidth="1"/>
    <col min="5161" max="5376" width="9.140625" style="112"/>
    <col min="5377" max="5377" width="58.7109375" style="112" customWidth="1"/>
    <col min="5378" max="5378" width="33" style="112" customWidth="1"/>
    <col min="5379" max="5416" width="8.7109375" style="112" customWidth="1"/>
    <col min="5417" max="5632" width="9.140625" style="112"/>
    <col min="5633" max="5633" width="58.7109375" style="112" customWidth="1"/>
    <col min="5634" max="5634" width="33" style="112" customWidth="1"/>
    <col min="5635" max="5672" width="8.7109375" style="112" customWidth="1"/>
    <col min="5673" max="5888" width="9.140625" style="112"/>
    <col min="5889" max="5889" width="58.7109375" style="112" customWidth="1"/>
    <col min="5890" max="5890" width="33" style="112" customWidth="1"/>
    <col min="5891" max="5928" width="8.7109375" style="112" customWidth="1"/>
    <col min="5929" max="6144" width="9.140625" style="112"/>
    <col min="6145" max="6145" width="58.7109375" style="112" customWidth="1"/>
    <col min="6146" max="6146" width="33" style="112" customWidth="1"/>
    <col min="6147" max="6184" width="8.7109375" style="112" customWidth="1"/>
    <col min="6185" max="6400" width="9.140625" style="112"/>
    <col min="6401" max="6401" width="58.7109375" style="112" customWidth="1"/>
    <col min="6402" max="6402" width="33" style="112" customWidth="1"/>
    <col min="6403" max="6440" width="8.7109375" style="112" customWidth="1"/>
    <col min="6441" max="6656" width="9.140625" style="112"/>
    <col min="6657" max="6657" width="58.7109375" style="112" customWidth="1"/>
    <col min="6658" max="6658" width="33" style="112" customWidth="1"/>
    <col min="6659" max="6696" width="8.7109375" style="112" customWidth="1"/>
    <col min="6697" max="6912" width="9.140625" style="112"/>
    <col min="6913" max="6913" width="58.7109375" style="112" customWidth="1"/>
    <col min="6914" max="6914" width="33" style="112" customWidth="1"/>
    <col min="6915" max="6952" width="8.7109375" style="112" customWidth="1"/>
    <col min="6953" max="7168" width="9.140625" style="112"/>
    <col min="7169" max="7169" width="58.7109375" style="112" customWidth="1"/>
    <col min="7170" max="7170" width="33" style="112" customWidth="1"/>
    <col min="7171" max="7208" width="8.7109375" style="112" customWidth="1"/>
    <col min="7209" max="7424" width="9.140625" style="112"/>
    <col min="7425" max="7425" width="58.7109375" style="112" customWidth="1"/>
    <col min="7426" max="7426" width="33" style="112" customWidth="1"/>
    <col min="7427" max="7464" width="8.7109375" style="112" customWidth="1"/>
    <col min="7465" max="7680" width="9.140625" style="112"/>
    <col min="7681" max="7681" width="58.7109375" style="112" customWidth="1"/>
    <col min="7682" max="7682" width="33" style="112" customWidth="1"/>
    <col min="7683" max="7720" width="8.7109375" style="112" customWidth="1"/>
    <col min="7721" max="7936" width="9.140625" style="112"/>
    <col min="7937" max="7937" width="58.7109375" style="112" customWidth="1"/>
    <col min="7938" max="7938" width="33" style="112" customWidth="1"/>
    <col min="7939" max="7976" width="8.7109375" style="112" customWidth="1"/>
    <col min="7977" max="8192" width="9.140625" style="112"/>
    <col min="8193" max="8193" width="58.7109375" style="112" customWidth="1"/>
    <col min="8194" max="8194" width="33" style="112" customWidth="1"/>
    <col min="8195" max="8232" width="8.7109375" style="112" customWidth="1"/>
    <col min="8233" max="8448" width="9.140625" style="112"/>
    <col min="8449" max="8449" width="58.7109375" style="112" customWidth="1"/>
    <col min="8450" max="8450" width="33" style="112" customWidth="1"/>
    <col min="8451" max="8488" width="8.7109375" style="112" customWidth="1"/>
    <col min="8489" max="8704" width="9.140625" style="112"/>
    <col min="8705" max="8705" width="58.7109375" style="112" customWidth="1"/>
    <col min="8706" max="8706" width="33" style="112" customWidth="1"/>
    <col min="8707" max="8744" width="8.7109375" style="112" customWidth="1"/>
    <col min="8745" max="8960" width="9.140625" style="112"/>
    <col min="8961" max="8961" width="58.7109375" style="112" customWidth="1"/>
    <col min="8962" max="8962" width="33" style="112" customWidth="1"/>
    <col min="8963" max="9000" width="8.7109375" style="112" customWidth="1"/>
    <col min="9001" max="9216" width="9.140625" style="112"/>
    <col min="9217" max="9217" width="58.7109375" style="112" customWidth="1"/>
    <col min="9218" max="9218" width="33" style="112" customWidth="1"/>
    <col min="9219" max="9256" width="8.7109375" style="112" customWidth="1"/>
    <col min="9257" max="9472" width="9.140625" style="112"/>
    <col min="9473" max="9473" width="58.7109375" style="112" customWidth="1"/>
    <col min="9474" max="9474" width="33" style="112" customWidth="1"/>
    <col min="9475" max="9512" width="8.7109375" style="112" customWidth="1"/>
    <col min="9513" max="9728" width="9.140625" style="112"/>
    <col min="9729" max="9729" width="58.7109375" style="112" customWidth="1"/>
    <col min="9730" max="9730" width="33" style="112" customWidth="1"/>
    <col min="9731" max="9768" width="8.7109375" style="112" customWidth="1"/>
    <col min="9769" max="9984" width="9.140625" style="112"/>
    <col min="9985" max="9985" width="58.7109375" style="112" customWidth="1"/>
    <col min="9986" max="9986" width="33" style="112" customWidth="1"/>
    <col min="9987" max="10024" width="8.7109375" style="112" customWidth="1"/>
    <col min="10025" max="10240" width="9.140625" style="112"/>
    <col min="10241" max="10241" width="58.7109375" style="112" customWidth="1"/>
    <col min="10242" max="10242" width="33" style="112" customWidth="1"/>
    <col min="10243" max="10280" width="8.7109375" style="112" customWidth="1"/>
    <col min="10281" max="10496" width="9.140625" style="112"/>
    <col min="10497" max="10497" width="58.7109375" style="112" customWidth="1"/>
    <col min="10498" max="10498" width="33" style="112" customWidth="1"/>
    <col min="10499" max="10536" width="8.7109375" style="112" customWidth="1"/>
    <col min="10537" max="10752" width="9.140625" style="112"/>
    <col min="10753" max="10753" width="58.7109375" style="112" customWidth="1"/>
    <col min="10754" max="10754" width="33" style="112" customWidth="1"/>
    <col min="10755" max="10792" width="8.7109375" style="112" customWidth="1"/>
    <col min="10793" max="11008" width="9.140625" style="112"/>
    <col min="11009" max="11009" width="58.7109375" style="112" customWidth="1"/>
    <col min="11010" max="11010" width="33" style="112" customWidth="1"/>
    <col min="11011" max="11048" width="8.7109375" style="112" customWidth="1"/>
    <col min="11049" max="11264" width="9.140625" style="112"/>
    <col min="11265" max="11265" width="58.7109375" style="112" customWidth="1"/>
    <col min="11266" max="11266" width="33" style="112" customWidth="1"/>
    <col min="11267" max="11304" width="8.7109375" style="112" customWidth="1"/>
    <col min="11305" max="11520" width="9.140625" style="112"/>
    <col min="11521" max="11521" width="58.7109375" style="112" customWidth="1"/>
    <col min="11522" max="11522" width="33" style="112" customWidth="1"/>
    <col min="11523" max="11560" width="8.7109375" style="112" customWidth="1"/>
    <col min="11561" max="11776" width="9.140625" style="112"/>
    <col min="11777" max="11777" width="58.7109375" style="112" customWidth="1"/>
    <col min="11778" max="11778" width="33" style="112" customWidth="1"/>
    <col min="11779" max="11816" width="8.7109375" style="112" customWidth="1"/>
    <col min="11817" max="12032" width="9.140625" style="112"/>
    <col min="12033" max="12033" width="58.7109375" style="112" customWidth="1"/>
    <col min="12034" max="12034" width="33" style="112" customWidth="1"/>
    <col min="12035" max="12072" width="8.7109375" style="112" customWidth="1"/>
    <col min="12073" max="12288" width="9.140625" style="112"/>
    <col min="12289" max="12289" width="58.7109375" style="112" customWidth="1"/>
    <col min="12290" max="12290" width="33" style="112" customWidth="1"/>
    <col min="12291" max="12328" width="8.7109375" style="112" customWidth="1"/>
    <col min="12329" max="12544" width="9.140625" style="112"/>
    <col min="12545" max="12545" width="58.7109375" style="112" customWidth="1"/>
    <col min="12546" max="12546" width="33" style="112" customWidth="1"/>
    <col min="12547" max="12584" width="8.7109375" style="112" customWidth="1"/>
    <col min="12585" max="12800" width="9.140625" style="112"/>
    <col min="12801" max="12801" width="58.7109375" style="112" customWidth="1"/>
    <col min="12802" max="12802" width="33" style="112" customWidth="1"/>
    <col min="12803" max="12840" width="8.7109375" style="112" customWidth="1"/>
    <col min="12841" max="13056" width="9.140625" style="112"/>
    <col min="13057" max="13057" width="58.7109375" style="112" customWidth="1"/>
    <col min="13058" max="13058" width="33" style="112" customWidth="1"/>
    <col min="13059" max="13096" width="8.7109375" style="112" customWidth="1"/>
    <col min="13097" max="13312" width="9.140625" style="112"/>
    <col min="13313" max="13313" width="58.7109375" style="112" customWidth="1"/>
    <col min="13314" max="13314" width="33" style="112" customWidth="1"/>
    <col min="13315" max="13352" width="8.7109375" style="112" customWidth="1"/>
    <col min="13353" max="13568" width="9.140625" style="112"/>
    <col min="13569" max="13569" width="58.7109375" style="112" customWidth="1"/>
    <col min="13570" max="13570" width="33" style="112" customWidth="1"/>
    <col min="13571" max="13608" width="8.7109375" style="112" customWidth="1"/>
    <col min="13609" max="13824" width="9.140625" style="112"/>
    <col min="13825" max="13825" width="58.7109375" style="112" customWidth="1"/>
    <col min="13826" max="13826" width="33" style="112" customWidth="1"/>
    <col min="13827" max="13864" width="8.7109375" style="112" customWidth="1"/>
    <col min="13865" max="14080" width="9.140625" style="112"/>
    <col min="14081" max="14081" width="58.7109375" style="112" customWidth="1"/>
    <col min="14082" max="14082" width="33" style="112" customWidth="1"/>
    <col min="14083" max="14120" width="8.7109375" style="112" customWidth="1"/>
    <col min="14121" max="14336" width="9.140625" style="112"/>
    <col min="14337" max="14337" width="58.7109375" style="112" customWidth="1"/>
    <col min="14338" max="14338" width="33" style="112" customWidth="1"/>
    <col min="14339" max="14376" width="8.7109375" style="112" customWidth="1"/>
    <col min="14377" max="14592" width="9.140625" style="112"/>
    <col min="14593" max="14593" width="58.7109375" style="112" customWidth="1"/>
    <col min="14594" max="14594" width="33" style="112" customWidth="1"/>
    <col min="14595" max="14632" width="8.7109375" style="112" customWidth="1"/>
    <col min="14633" max="14848" width="9.140625" style="112"/>
    <col min="14849" max="14849" width="58.7109375" style="112" customWidth="1"/>
    <col min="14850" max="14850" width="33" style="112" customWidth="1"/>
    <col min="14851" max="14888" width="8.7109375" style="112" customWidth="1"/>
    <col min="14889" max="15104" width="9.140625" style="112"/>
    <col min="15105" max="15105" width="58.7109375" style="112" customWidth="1"/>
    <col min="15106" max="15106" width="33" style="112" customWidth="1"/>
    <col min="15107" max="15144" width="8.7109375" style="112" customWidth="1"/>
    <col min="15145" max="15360" width="9.140625" style="112"/>
    <col min="15361" max="15361" width="58.7109375" style="112" customWidth="1"/>
    <col min="15362" max="15362" width="33" style="112" customWidth="1"/>
    <col min="15363" max="15400" width="8.7109375" style="112" customWidth="1"/>
    <col min="15401" max="15616" width="9.140625" style="112"/>
    <col min="15617" max="15617" width="58.7109375" style="112" customWidth="1"/>
    <col min="15618" max="15618" width="33" style="112" customWidth="1"/>
    <col min="15619" max="15656" width="8.7109375" style="112" customWidth="1"/>
    <col min="15657" max="15872" width="9.140625" style="112"/>
    <col min="15873" max="15873" width="58.7109375" style="112" customWidth="1"/>
    <col min="15874" max="15874" width="33" style="112" customWidth="1"/>
    <col min="15875" max="15912" width="8.7109375" style="112" customWidth="1"/>
    <col min="15913" max="16128" width="9.140625" style="112"/>
    <col min="16129" max="16129" width="58.7109375" style="112" customWidth="1"/>
    <col min="16130" max="16130" width="33" style="112" customWidth="1"/>
    <col min="16131" max="16168" width="8.7109375" style="112" customWidth="1"/>
    <col min="16169" max="16384" width="9.140625" style="112"/>
  </cols>
  <sheetData>
    <row r="1" spans="1:41" ht="64.900000000000006" customHeight="1">
      <c r="A1" s="438" t="s">
        <v>414</v>
      </c>
      <c r="B1" s="438"/>
      <c r="C1" s="438"/>
      <c r="D1" s="438"/>
      <c r="E1" s="438"/>
      <c r="F1" s="438"/>
    </row>
    <row r="3" spans="1:41" ht="36.75" customHeight="1">
      <c r="A3" s="439" t="s">
        <v>229</v>
      </c>
      <c r="B3" s="440"/>
      <c r="C3" s="113" t="s">
        <v>230</v>
      </c>
      <c r="D3" s="114" t="s">
        <v>231</v>
      </c>
      <c r="E3" s="114" t="s">
        <v>232</v>
      </c>
      <c r="F3" s="114" t="s">
        <v>233</v>
      </c>
      <c r="G3" s="114" t="s">
        <v>234</v>
      </c>
      <c r="H3" s="114" t="s">
        <v>235</v>
      </c>
      <c r="I3" s="227" t="s">
        <v>236</v>
      </c>
      <c r="J3" s="114" t="s">
        <v>237</v>
      </c>
      <c r="K3" s="116" t="s">
        <v>238</v>
      </c>
      <c r="L3" s="115" t="s">
        <v>239</v>
      </c>
      <c r="M3" s="115" t="s">
        <v>240</v>
      </c>
      <c r="N3" s="115" t="s">
        <v>241</v>
      </c>
      <c r="O3" s="115" t="s">
        <v>242</v>
      </c>
      <c r="P3" s="115" t="s">
        <v>243</v>
      </c>
      <c r="Q3" s="116" t="s">
        <v>244</v>
      </c>
      <c r="R3" s="115" t="s">
        <v>245</v>
      </c>
      <c r="S3" s="115" t="s">
        <v>246</v>
      </c>
      <c r="T3" s="115" t="s">
        <v>247</v>
      </c>
      <c r="U3" s="115" t="s">
        <v>248</v>
      </c>
      <c r="V3" s="116" t="s">
        <v>249</v>
      </c>
      <c r="W3" s="115" t="s">
        <v>250</v>
      </c>
      <c r="X3" s="115" t="s">
        <v>251</v>
      </c>
      <c r="Y3" s="115" t="s">
        <v>252</v>
      </c>
      <c r="Z3" s="235" t="s">
        <v>347</v>
      </c>
      <c r="AA3" s="235" t="s">
        <v>348</v>
      </c>
      <c r="AB3" s="235" t="s">
        <v>349</v>
      </c>
      <c r="AC3" s="236"/>
      <c r="AD3" s="230"/>
      <c r="AE3" s="230"/>
      <c r="AF3" s="230"/>
      <c r="AG3" s="230"/>
      <c r="AH3" s="230"/>
      <c r="AI3" s="236"/>
      <c r="AJ3" s="230"/>
      <c r="AK3" s="230"/>
      <c r="AL3" s="230"/>
      <c r="AM3" s="230"/>
      <c r="AN3" s="230"/>
      <c r="AO3" s="230"/>
    </row>
    <row r="4" spans="1:41" ht="15.6" customHeight="1">
      <c r="A4" s="439" t="s">
        <v>253</v>
      </c>
      <c r="B4" s="117" t="s">
        <v>254</v>
      </c>
      <c r="C4" s="239">
        <v>1</v>
      </c>
      <c r="D4" s="239">
        <v>0</v>
      </c>
      <c r="E4" s="239">
        <v>1</v>
      </c>
      <c r="F4" s="239">
        <v>1</v>
      </c>
      <c r="G4" s="239">
        <v>1</v>
      </c>
      <c r="H4" s="239">
        <v>1</v>
      </c>
      <c r="I4" s="240">
        <v>1</v>
      </c>
      <c r="J4" s="239">
        <v>1</v>
      </c>
      <c r="K4" s="239">
        <v>1</v>
      </c>
      <c r="L4" s="239">
        <v>1</v>
      </c>
      <c r="M4" s="239">
        <v>1</v>
      </c>
      <c r="N4" s="239">
        <v>1</v>
      </c>
      <c r="O4" s="239">
        <v>1</v>
      </c>
      <c r="P4" s="239">
        <v>1</v>
      </c>
      <c r="Q4" s="239">
        <v>1</v>
      </c>
      <c r="R4" s="239">
        <v>1</v>
      </c>
      <c r="S4" s="239">
        <v>1</v>
      </c>
      <c r="T4" s="239">
        <v>1</v>
      </c>
      <c r="U4" s="239">
        <v>1</v>
      </c>
      <c r="V4" s="239">
        <v>1</v>
      </c>
      <c r="W4" s="239">
        <v>0</v>
      </c>
      <c r="X4" s="239">
        <v>1</v>
      </c>
      <c r="Y4" s="239">
        <v>1</v>
      </c>
      <c r="Z4" s="239">
        <v>1</v>
      </c>
      <c r="AA4" s="239">
        <v>1</v>
      </c>
      <c r="AB4" s="239">
        <v>1</v>
      </c>
      <c r="AC4" s="203"/>
      <c r="AD4" s="203"/>
      <c r="AE4" s="203"/>
      <c r="AF4" s="203"/>
      <c r="AG4" s="203"/>
      <c r="AH4" s="203"/>
      <c r="AI4" s="203"/>
      <c r="AJ4" s="203"/>
      <c r="AK4" s="203"/>
      <c r="AL4" s="203"/>
      <c r="AM4" s="203"/>
      <c r="AN4" s="203"/>
      <c r="AO4" s="203"/>
    </row>
    <row r="5" spans="1:41" ht="16.899999999999999" customHeight="1">
      <c r="A5" s="439"/>
      <c r="B5" s="118" t="s">
        <v>405</v>
      </c>
      <c r="C5" s="114">
        <f>'форма 5'!F7</f>
        <v>83.3</v>
      </c>
      <c r="D5" s="114">
        <f>'форма 5'!F8</f>
        <v>16.7</v>
      </c>
      <c r="E5" s="114">
        <f>'форма 5'!F9</f>
        <v>36.1</v>
      </c>
      <c r="F5" s="114">
        <f>'форма 5'!F10</f>
        <v>99.5</v>
      </c>
      <c r="G5" s="114">
        <f>'форма 5'!F11</f>
        <v>102.2</v>
      </c>
      <c r="H5" s="114">
        <f>'форма 5'!F12</f>
        <v>100.8</v>
      </c>
      <c r="I5" s="233">
        <f>'форма 5'!F13</f>
        <v>27</v>
      </c>
      <c r="J5" s="114">
        <f>'форма 5'!F14</f>
        <v>26</v>
      </c>
      <c r="K5" s="114">
        <f>'форма 5'!F16</f>
        <v>78.2</v>
      </c>
      <c r="L5" s="114">
        <f>'форма 5'!F17</f>
        <v>89.5</v>
      </c>
      <c r="M5" s="114">
        <f>'форма 5'!F18</f>
        <v>19.2</v>
      </c>
      <c r="N5" s="114">
        <f>'форма 5'!F19</f>
        <v>103.6</v>
      </c>
      <c r="O5" s="114">
        <f>'форма 5'!F20</f>
        <v>62.4</v>
      </c>
      <c r="P5" s="114">
        <f>'форма 5'!F21</f>
        <v>97.8</v>
      </c>
      <c r="Q5" s="114">
        <f>'форма 5'!F23</f>
        <v>8.6999999999999993</v>
      </c>
      <c r="R5" s="114">
        <f>'форма 5'!F24</f>
        <v>4.8</v>
      </c>
      <c r="S5" s="114">
        <f>'форма 5'!F25</f>
        <v>11.3</v>
      </c>
      <c r="T5" s="114">
        <f>'форма 5'!F26</f>
        <v>45.6</v>
      </c>
      <c r="U5" s="114">
        <f>'форма 5'!F27</f>
        <v>30.9</v>
      </c>
      <c r="V5" s="114">
        <f>'форма 5'!F29</f>
        <v>65.2</v>
      </c>
      <c r="W5" s="114">
        <f>'форма 5'!F30</f>
        <v>13.8</v>
      </c>
      <c r="X5" s="114">
        <f>'форма 5'!F31</f>
        <v>91.3</v>
      </c>
      <c r="Y5" s="114">
        <f>'форма 5'!F32</f>
        <v>0</v>
      </c>
      <c r="Z5" s="114">
        <f>'форма 5'!F34</f>
        <v>100</v>
      </c>
      <c r="AA5" s="114">
        <f>'форма 5'!F35</f>
        <v>65.2</v>
      </c>
      <c r="AB5" s="114">
        <f>'форма 5'!F36</f>
        <v>100</v>
      </c>
      <c r="AC5" s="203"/>
      <c r="AD5" s="203"/>
      <c r="AE5" s="203"/>
      <c r="AF5" s="203"/>
      <c r="AG5" s="203"/>
      <c r="AH5" s="203"/>
      <c r="AI5" s="203"/>
      <c r="AJ5" s="203"/>
      <c r="AK5" s="203"/>
      <c r="AL5" s="203"/>
      <c r="AM5" s="203"/>
      <c r="AN5" s="203"/>
      <c r="AO5" s="203"/>
    </row>
    <row r="6" spans="1:41" ht="22.9" customHeight="1">
      <c r="A6" s="441"/>
      <c r="B6" s="118" t="s">
        <v>406</v>
      </c>
      <c r="C6" s="114">
        <f>'форма 5'!G7</f>
        <v>85</v>
      </c>
      <c r="D6" s="114">
        <f>'форма 5'!G8</f>
        <v>10</v>
      </c>
      <c r="E6" s="114">
        <f>'форма 5'!G9</f>
        <v>38.1</v>
      </c>
      <c r="F6" s="264">
        <f>'форма 5'!G10</f>
        <v>100</v>
      </c>
      <c r="G6" s="114">
        <f>'форма 5'!G11</f>
        <v>100</v>
      </c>
      <c r="H6" s="114">
        <f>'форма 5'!G12</f>
        <v>100</v>
      </c>
      <c r="I6" s="233">
        <f>'форма 5'!G13</f>
        <v>24</v>
      </c>
      <c r="J6" s="114">
        <f>'форма 5'!G14</f>
        <v>35</v>
      </c>
      <c r="K6" s="114">
        <f>'форма 5'!G16</f>
        <v>77.7</v>
      </c>
      <c r="L6" s="114">
        <f>'форма 5'!G17</f>
        <v>67.400000000000006</v>
      </c>
      <c r="M6" s="114">
        <f>'форма 5'!G18</f>
        <v>13</v>
      </c>
      <c r="N6" s="114">
        <f>'форма 5'!G19</f>
        <v>100</v>
      </c>
      <c r="O6" s="114">
        <f>'форма 5'!G20</f>
        <v>75</v>
      </c>
      <c r="P6" s="114">
        <f>'форма 5'!G21</f>
        <v>93</v>
      </c>
      <c r="Q6" s="114">
        <f>'форма 5'!G23</f>
        <v>15</v>
      </c>
      <c r="R6" s="114">
        <f>'форма 5'!G24</f>
        <v>6</v>
      </c>
      <c r="S6" s="114">
        <f>'форма 5'!G25</f>
        <v>27.9</v>
      </c>
      <c r="T6" s="114">
        <f>'форма 5'!G26</f>
        <v>48</v>
      </c>
      <c r="U6" s="114">
        <f>'форма 5'!G27</f>
        <v>35</v>
      </c>
      <c r="V6" s="114">
        <f>'форма 5'!G29</f>
        <v>30</v>
      </c>
      <c r="W6" s="114">
        <f>'форма 5'!G30</f>
        <v>0</v>
      </c>
      <c r="X6" s="114">
        <f>'форма 5'!G31</f>
        <v>85.5</v>
      </c>
      <c r="Y6" s="114">
        <f>'форма 5'!G32</f>
        <v>30</v>
      </c>
      <c r="Z6" s="114">
        <f>'форма 5'!G34</f>
        <v>99.7</v>
      </c>
      <c r="AA6" s="114">
        <f>'форма 5'!G35</f>
        <v>40</v>
      </c>
      <c r="AB6" s="114">
        <f>'форма 5'!G36</f>
        <v>100</v>
      </c>
      <c r="AC6" s="203"/>
      <c r="AD6" s="203"/>
      <c r="AE6" s="203"/>
      <c r="AF6" s="203"/>
      <c r="AG6" s="203"/>
      <c r="AH6" s="203"/>
      <c r="AI6" s="203"/>
      <c r="AJ6" s="203"/>
      <c r="AK6" s="203"/>
      <c r="AL6" s="203"/>
      <c r="AM6" s="203"/>
      <c r="AN6" s="203"/>
      <c r="AO6" s="203"/>
    </row>
    <row r="7" spans="1:41" ht="21.6" customHeight="1">
      <c r="A7" s="441"/>
      <c r="B7" s="118" t="s">
        <v>407</v>
      </c>
      <c r="C7" s="114">
        <f>'форма 5'!H7</f>
        <v>81.599999999999994</v>
      </c>
      <c r="D7" s="114">
        <f>'форма 5'!H8</f>
        <v>16.3</v>
      </c>
      <c r="E7" s="114">
        <f>'форма 5'!H9</f>
        <v>33.03</v>
      </c>
      <c r="F7" s="264">
        <f>'форма 5'!H10</f>
        <v>100</v>
      </c>
      <c r="G7" s="114">
        <f>'форма 5'!H11</f>
        <v>100</v>
      </c>
      <c r="H7" s="114">
        <f>'форма 5'!H12</f>
        <v>101</v>
      </c>
      <c r="I7" s="227">
        <f>'форма 5'!H13</f>
        <v>33.6</v>
      </c>
      <c r="J7" s="114">
        <f>'форма 5'!H14</f>
        <v>69.599999999999994</v>
      </c>
      <c r="K7" s="114">
        <f>'форма 5'!H16</f>
        <v>84.2</v>
      </c>
      <c r="L7" s="114">
        <f>'форма 5'!H17</f>
        <v>55.3</v>
      </c>
      <c r="M7" s="114">
        <f>'форма 5'!H18</f>
        <v>19.3</v>
      </c>
      <c r="N7" s="114">
        <f>'форма 5'!H19</f>
        <v>105</v>
      </c>
      <c r="O7" s="114">
        <f>'форма 5'!H20</f>
        <v>92.1</v>
      </c>
      <c r="P7" s="114">
        <f>'форма 5'!H21</f>
        <v>97.7</v>
      </c>
      <c r="Q7" s="114">
        <f>'форма 5'!H23</f>
        <v>15.2</v>
      </c>
      <c r="R7" s="114">
        <f>'форма 5'!H24</f>
        <v>10.1</v>
      </c>
      <c r="S7" s="114">
        <f>'форма 5'!H25</f>
        <v>29</v>
      </c>
      <c r="T7" s="114">
        <f>'форма 5'!H26</f>
        <v>43.2</v>
      </c>
      <c r="U7" s="114">
        <f>'форма 5'!H27</f>
        <v>28.7</v>
      </c>
      <c r="V7" s="114">
        <f>'форма 5'!H29</f>
        <v>95.6</v>
      </c>
      <c r="W7" s="114">
        <f>'форма 5'!H30</f>
        <v>13.3</v>
      </c>
      <c r="X7" s="114">
        <f>'форма 5'!H31</f>
        <v>90.76</v>
      </c>
      <c r="Y7" s="114">
        <f>'форма 5'!H32</f>
        <v>520</v>
      </c>
      <c r="Z7" s="114">
        <f>'форма 5'!H34</f>
        <v>100</v>
      </c>
      <c r="AA7" s="114">
        <f>'форма 5'!H35</f>
        <v>40</v>
      </c>
      <c r="AB7" s="114">
        <f>'форма 5'!H36</f>
        <v>100</v>
      </c>
      <c r="AC7" s="203"/>
      <c r="AD7" s="203"/>
      <c r="AE7" s="203"/>
      <c r="AF7" s="203"/>
      <c r="AG7" s="203"/>
      <c r="AH7" s="203"/>
      <c r="AI7" s="203"/>
      <c r="AJ7" s="203"/>
      <c r="AK7" s="203"/>
      <c r="AL7" s="203"/>
      <c r="AM7" s="203"/>
      <c r="AN7" s="203"/>
      <c r="AO7" s="203"/>
    </row>
    <row r="8" spans="1:41" ht="22.15" customHeight="1">
      <c r="A8" s="441"/>
      <c r="B8" s="117" t="s">
        <v>255</v>
      </c>
      <c r="C8" s="119">
        <f>IF(C4=1,C7*C7/C5/C6,C7*C6/C5/C7)</f>
        <v>0.94040816326530607</v>
      </c>
      <c r="D8" s="119">
        <f t="shared" ref="D8:AB8" si="0">IF(D4=1,D7*D7/D5/D6,D7*D6/D5/D7)</f>
        <v>0.5988023952095809</v>
      </c>
      <c r="E8" s="119">
        <f t="shared" si="0"/>
        <v>0.79320413549414348</v>
      </c>
      <c r="F8" s="119">
        <f t="shared" si="0"/>
        <v>1.0050251256281408</v>
      </c>
      <c r="G8" s="119">
        <f>IF(G4=1,G7*G7/G5/G6,G7*G6/G5/G7)</f>
        <v>0.9784735812133073</v>
      </c>
      <c r="H8" s="119">
        <f>IF(H4=1,H7*H7/H5/H6,H7*H6/H5/H7)</f>
        <v>1.0120039682539683</v>
      </c>
      <c r="I8" s="119">
        <f t="shared" si="0"/>
        <v>1.7422222222222221</v>
      </c>
      <c r="J8" s="119">
        <f t="shared" si="0"/>
        <v>5.323252747252746</v>
      </c>
      <c r="K8" s="119">
        <f t="shared" si="0"/>
        <v>1.1667999749841182</v>
      </c>
      <c r="L8" s="119">
        <f t="shared" si="0"/>
        <v>0.50695257198746735</v>
      </c>
      <c r="M8" s="119">
        <f t="shared" si="0"/>
        <v>1.4923477564102565</v>
      </c>
      <c r="N8" s="119">
        <f t="shared" si="0"/>
        <v>1.0641891891891893</v>
      </c>
      <c r="O8" s="119">
        <f t="shared" si="0"/>
        <v>1.8124807692307692</v>
      </c>
      <c r="P8" s="119">
        <f t="shared" si="0"/>
        <v>1.0494634650482664</v>
      </c>
      <c r="Q8" s="119">
        <f t="shared" si="0"/>
        <v>1.7704214559386975</v>
      </c>
      <c r="R8" s="119">
        <f t="shared" si="0"/>
        <v>3.5420138888888886</v>
      </c>
      <c r="S8" s="119">
        <f t="shared" si="0"/>
        <v>2.6675547943032956</v>
      </c>
      <c r="T8" s="119">
        <f t="shared" si="0"/>
        <v>0.85263157894736852</v>
      </c>
      <c r="U8" s="119">
        <f t="shared" si="0"/>
        <v>0.76161812297734632</v>
      </c>
      <c r="V8" s="119">
        <f t="shared" si="0"/>
        <v>4.6724744376278107</v>
      </c>
      <c r="W8" s="119">
        <f t="shared" si="0"/>
        <v>0</v>
      </c>
      <c r="X8" s="119">
        <f t="shared" si="0"/>
        <v>1.0552420335248494</v>
      </c>
      <c r="Y8" s="119" t="e">
        <f t="shared" si="0"/>
        <v>#DIV/0!</v>
      </c>
      <c r="Z8" s="119">
        <f t="shared" si="0"/>
        <v>1.0030090270812437</v>
      </c>
      <c r="AA8" s="119">
        <f t="shared" si="0"/>
        <v>0.61349693251533743</v>
      </c>
      <c r="AB8" s="119">
        <f t="shared" si="0"/>
        <v>1</v>
      </c>
      <c r="AC8" s="204"/>
      <c r="AD8" s="204"/>
      <c r="AE8" s="204"/>
      <c r="AF8" s="204"/>
      <c r="AG8" s="204"/>
      <c r="AH8" s="204"/>
      <c r="AI8" s="204"/>
      <c r="AJ8" s="204"/>
      <c r="AK8" s="204"/>
      <c r="AL8" s="204"/>
      <c r="AM8" s="204"/>
      <c r="AN8" s="204"/>
      <c r="AO8" s="204"/>
    </row>
    <row r="9" spans="1:41" ht="33.75" hidden="1" customHeight="1">
      <c r="A9" s="441"/>
      <c r="B9" s="120"/>
      <c r="C9" s="121">
        <f>IFERROR(C8,0)</f>
        <v>0.94040816326530607</v>
      </c>
      <c r="D9" s="121">
        <f>IFERROR(D8,0)</f>
        <v>0.5988023952095809</v>
      </c>
      <c r="E9" s="121">
        <f>IFERROR(E8,0)</f>
        <v>0.79320413549414348</v>
      </c>
      <c r="F9" s="121">
        <f>IFERROR(F8,0)</f>
        <v>1.0050251256281408</v>
      </c>
      <c r="G9" s="121">
        <f t="shared" ref="G9:AB9" si="1">IFERROR(G8,0)</f>
        <v>0.9784735812133073</v>
      </c>
      <c r="H9" s="121">
        <f t="shared" si="1"/>
        <v>1.0120039682539683</v>
      </c>
      <c r="I9" s="121">
        <f t="shared" si="1"/>
        <v>1.7422222222222221</v>
      </c>
      <c r="J9" s="121">
        <f t="shared" si="1"/>
        <v>5.323252747252746</v>
      </c>
      <c r="K9" s="121">
        <f t="shared" si="1"/>
        <v>1.1667999749841182</v>
      </c>
      <c r="L9" s="121">
        <f t="shared" si="1"/>
        <v>0.50695257198746735</v>
      </c>
      <c r="M9" s="121">
        <f t="shared" si="1"/>
        <v>1.4923477564102565</v>
      </c>
      <c r="N9" s="121">
        <f t="shared" si="1"/>
        <v>1.0641891891891893</v>
      </c>
      <c r="O9" s="121">
        <f t="shared" si="1"/>
        <v>1.8124807692307692</v>
      </c>
      <c r="P9" s="121">
        <f t="shared" si="1"/>
        <v>1.0494634650482664</v>
      </c>
      <c r="Q9" s="121">
        <f t="shared" si="1"/>
        <v>1.7704214559386975</v>
      </c>
      <c r="R9" s="121">
        <f t="shared" si="1"/>
        <v>3.5420138888888886</v>
      </c>
      <c r="S9" s="121">
        <f t="shared" si="1"/>
        <v>2.6675547943032956</v>
      </c>
      <c r="T9" s="121">
        <f t="shared" si="1"/>
        <v>0.85263157894736852</v>
      </c>
      <c r="U9" s="121">
        <f t="shared" si="1"/>
        <v>0.76161812297734632</v>
      </c>
      <c r="V9" s="121">
        <f t="shared" si="1"/>
        <v>4.6724744376278107</v>
      </c>
      <c r="W9" s="121">
        <f t="shared" si="1"/>
        <v>0</v>
      </c>
      <c r="X9" s="121">
        <f t="shared" si="1"/>
        <v>1.0552420335248494</v>
      </c>
      <c r="Y9" s="121">
        <f t="shared" si="1"/>
        <v>0</v>
      </c>
      <c r="Z9" s="121">
        <f t="shared" si="1"/>
        <v>1.0030090270812437</v>
      </c>
      <c r="AA9" s="121">
        <f t="shared" si="1"/>
        <v>0.61349693251533743</v>
      </c>
      <c r="AB9" s="121">
        <f t="shared" si="1"/>
        <v>1</v>
      </c>
      <c r="AC9" s="121"/>
      <c r="AD9" s="121"/>
      <c r="AE9" s="121"/>
      <c r="AF9" s="121"/>
      <c r="AG9" s="121"/>
      <c r="AH9" s="121"/>
      <c r="AI9" s="121"/>
      <c r="AJ9" s="121"/>
      <c r="AK9" s="121"/>
      <c r="AL9" s="121"/>
      <c r="AM9" s="121"/>
      <c r="AN9" s="121"/>
    </row>
    <row r="10" spans="1:41" ht="33.75" hidden="1" customHeight="1">
      <c r="A10" s="441"/>
      <c r="B10" s="117"/>
      <c r="C10" s="122">
        <f>IF(C9&gt;0,1,0)</f>
        <v>1</v>
      </c>
      <c r="D10" s="122">
        <f>IF(D9&gt;0,1,0)</f>
        <v>1</v>
      </c>
      <c r="E10" s="122">
        <f>IF(E9&gt;0,1,0)</f>
        <v>1</v>
      </c>
      <c r="F10" s="122">
        <f>IF(F9&gt;0,1,0)</f>
        <v>1</v>
      </c>
      <c r="G10" s="122">
        <f t="shared" ref="G10:AB10" si="2">IF(G9&gt;0,1,0)</f>
        <v>1</v>
      </c>
      <c r="H10" s="122">
        <f t="shared" si="2"/>
        <v>1</v>
      </c>
      <c r="I10" s="122">
        <f t="shared" si="2"/>
        <v>1</v>
      </c>
      <c r="J10" s="122">
        <f t="shared" si="2"/>
        <v>1</v>
      </c>
      <c r="K10" s="122">
        <f t="shared" si="2"/>
        <v>1</v>
      </c>
      <c r="L10" s="122">
        <f t="shared" si="2"/>
        <v>1</v>
      </c>
      <c r="M10" s="122">
        <f t="shared" si="2"/>
        <v>1</v>
      </c>
      <c r="N10" s="122">
        <f t="shared" si="2"/>
        <v>1</v>
      </c>
      <c r="O10" s="122">
        <f t="shared" si="2"/>
        <v>1</v>
      </c>
      <c r="P10" s="122">
        <f t="shared" si="2"/>
        <v>1</v>
      </c>
      <c r="Q10" s="122">
        <f t="shared" si="2"/>
        <v>1</v>
      </c>
      <c r="R10" s="122">
        <f t="shared" si="2"/>
        <v>1</v>
      </c>
      <c r="S10" s="122">
        <f t="shared" si="2"/>
        <v>1</v>
      </c>
      <c r="T10" s="122">
        <f t="shared" si="2"/>
        <v>1</v>
      </c>
      <c r="U10" s="122">
        <f t="shared" si="2"/>
        <v>1</v>
      </c>
      <c r="V10" s="122">
        <f t="shared" si="2"/>
        <v>1</v>
      </c>
      <c r="W10" s="122">
        <f t="shared" si="2"/>
        <v>0</v>
      </c>
      <c r="X10" s="122">
        <f t="shared" si="2"/>
        <v>1</v>
      </c>
      <c r="Y10" s="122">
        <f t="shared" si="2"/>
        <v>0</v>
      </c>
      <c r="Z10" s="122">
        <f t="shared" si="2"/>
        <v>1</v>
      </c>
      <c r="AA10" s="122">
        <f t="shared" si="2"/>
        <v>1</v>
      </c>
      <c r="AB10" s="122">
        <f t="shared" si="2"/>
        <v>1</v>
      </c>
      <c r="AC10" s="237"/>
      <c r="AD10" s="237"/>
      <c r="AE10" s="237"/>
      <c r="AF10" s="237"/>
      <c r="AG10" s="237"/>
      <c r="AH10" s="237"/>
      <c r="AI10" s="237"/>
      <c r="AJ10" s="237"/>
      <c r="AK10" s="237"/>
      <c r="AL10" s="237"/>
      <c r="AM10" s="237"/>
      <c r="AN10" s="237"/>
      <c r="AO10" s="238"/>
    </row>
    <row r="11" spans="1:41" ht="33.75" hidden="1" customHeight="1">
      <c r="A11" s="441"/>
      <c r="B11" s="117" t="s">
        <v>256</v>
      </c>
      <c r="C11" s="122">
        <v>26</v>
      </c>
      <c r="D11" s="121"/>
      <c r="E11" s="121"/>
      <c r="F11" s="121"/>
    </row>
    <row r="12" spans="1:41" ht="23.45" customHeight="1">
      <c r="A12" s="441"/>
      <c r="B12" s="117" t="s">
        <v>257</v>
      </c>
      <c r="C12" s="123">
        <f>SUM(C9:AB9)/C11</f>
        <v>1.439388012969012</v>
      </c>
    </row>
    <row r="13" spans="1:41" ht="30.6" customHeight="1">
      <c r="A13" s="442" t="s">
        <v>258</v>
      </c>
      <c r="B13" s="442"/>
      <c r="C13" s="442"/>
    </row>
    <row r="14" spans="1:41" ht="15" customHeight="1">
      <c r="A14" s="124"/>
      <c r="B14" s="124"/>
      <c r="C14" s="124"/>
      <c r="D14" s="125"/>
      <c r="E14" s="125"/>
      <c r="F14" s="125"/>
    </row>
    <row r="15" spans="1:41" ht="24.6" hidden="1" customHeight="1">
      <c r="A15" s="439" t="s">
        <v>259</v>
      </c>
      <c r="B15" s="118" t="s">
        <v>346</v>
      </c>
      <c r="C15" s="114"/>
      <c r="D15" s="126"/>
      <c r="E15" s="125"/>
      <c r="F15" s="125"/>
    </row>
    <row r="16" spans="1:41" ht="21" customHeight="1">
      <c r="A16" s="439"/>
      <c r="B16" s="118" t="s">
        <v>406</v>
      </c>
      <c r="C16" s="114">
        <f>'форма 1'!M9</f>
        <v>2639478.0290900003</v>
      </c>
      <c r="D16" s="127"/>
      <c r="E16" s="125"/>
      <c r="F16" s="125"/>
    </row>
    <row r="17" spans="1:40" ht="21" customHeight="1">
      <c r="A17" s="439"/>
      <c r="B17" s="118" t="s">
        <v>409</v>
      </c>
      <c r="C17" s="114">
        <f>'форма 1'!N9</f>
        <v>2351097.1144400002</v>
      </c>
      <c r="D17" s="127"/>
      <c r="E17" s="125"/>
      <c r="F17" s="125"/>
    </row>
    <row r="18" spans="1:40" ht="22.5" customHeight="1">
      <c r="A18" s="443">
        <f>C17/C16</f>
        <v>0.89074320321225642</v>
      </c>
      <c r="B18" s="443"/>
      <c r="C18" s="443"/>
      <c r="D18" s="125"/>
      <c r="E18" s="125"/>
      <c r="F18" s="125"/>
    </row>
    <row r="19" spans="1:40" ht="21.75" customHeight="1">
      <c r="AJ19" s="126"/>
      <c r="AK19" s="126"/>
      <c r="AL19" s="126"/>
      <c r="AM19" s="126"/>
      <c r="AN19" s="126"/>
    </row>
    <row r="20" spans="1:40" ht="33" customHeight="1">
      <c r="A20" s="128" t="s">
        <v>260</v>
      </c>
      <c r="B20" s="123">
        <f>A18*C12</f>
        <v>1.2821250893373426</v>
      </c>
      <c r="C20" s="436" t="str">
        <f>IF(B20&gt;0.95,"высокоэффективная", IF(A20&gt;=0.8,"эффективная", IF(A20&lt;0.4,"неэффективная","уровень эффективности удовлетворительный")))</f>
        <v>высокоэффективная</v>
      </c>
      <c r="D20" s="437"/>
      <c r="E20" s="437"/>
      <c r="F20" s="437"/>
      <c r="G20" s="437"/>
      <c r="H20" s="437"/>
      <c r="I20" s="437"/>
      <c r="J20" s="437"/>
    </row>
  </sheetData>
  <mergeCells count="7">
    <mergeCell ref="C20:J20"/>
    <mergeCell ref="A1:F1"/>
    <mergeCell ref="A3:B3"/>
    <mergeCell ref="A4:A12"/>
    <mergeCell ref="A13:C13"/>
    <mergeCell ref="A15:A17"/>
    <mergeCell ref="A18:C18"/>
  </mergeCells>
  <pageMargins left="0.23622047244094491" right="0.23622047244094491" top="0.74803149606299213" bottom="0.74803149606299213" header="0.31496062992125984" footer="0.31496062992125984"/>
  <pageSetup paperSize="9" scale="44" fitToWidth="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S20"/>
  <sheetViews>
    <sheetView zoomScale="80" zoomScaleNormal="80" workbookViewId="0">
      <selection activeCell="B8" sqref="A8:XFD12"/>
    </sheetView>
  </sheetViews>
  <sheetFormatPr defaultRowHeight="15"/>
  <cols>
    <col min="1" max="1" width="58.7109375" style="112" customWidth="1"/>
    <col min="2" max="2" width="33" style="112" customWidth="1"/>
    <col min="3" max="5" width="8.7109375" style="112" customWidth="1"/>
    <col min="6" max="6" width="9.85546875" style="112" bestFit="1" customWidth="1"/>
    <col min="7" max="19" width="8.7109375" style="112" customWidth="1"/>
    <col min="20" max="256" width="9.140625" style="112"/>
    <col min="257" max="257" width="58.7109375" style="112" customWidth="1"/>
    <col min="258" max="258" width="33" style="112" customWidth="1"/>
    <col min="259" max="275" width="8.7109375" style="112" customWidth="1"/>
    <col min="276" max="512" width="9.140625" style="112"/>
    <col min="513" max="513" width="58.7109375" style="112" customWidth="1"/>
    <col min="514" max="514" width="33" style="112" customWidth="1"/>
    <col min="515" max="531" width="8.7109375" style="112" customWidth="1"/>
    <col min="532" max="768" width="9.140625" style="112"/>
    <col min="769" max="769" width="58.7109375" style="112" customWidth="1"/>
    <col min="770" max="770" width="33" style="112" customWidth="1"/>
    <col min="771" max="787" width="8.7109375" style="112" customWidth="1"/>
    <col min="788" max="1024" width="9.140625" style="112"/>
    <col min="1025" max="1025" width="58.7109375" style="112" customWidth="1"/>
    <col min="1026" max="1026" width="33" style="112" customWidth="1"/>
    <col min="1027" max="1043" width="8.7109375" style="112" customWidth="1"/>
    <col min="1044" max="1280" width="9.140625" style="112"/>
    <col min="1281" max="1281" width="58.7109375" style="112" customWidth="1"/>
    <col min="1282" max="1282" width="33" style="112" customWidth="1"/>
    <col min="1283" max="1299" width="8.7109375" style="112" customWidth="1"/>
    <col min="1300" max="1536" width="9.140625" style="112"/>
    <col min="1537" max="1537" width="58.7109375" style="112" customWidth="1"/>
    <col min="1538" max="1538" width="33" style="112" customWidth="1"/>
    <col min="1539" max="1555" width="8.7109375" style="112" customWidth="1"/>
    <col min="1556" max="1792" width="9.140625" style="112"/>
    <col min="1793" max="1793" width="58.7109375" style="112" customWidth="1"/>
    <col min="1794" max="1794" width="33" style="112" customWidth="1"/>
    <col min="1795" max="1811" width="8.7109375" style="112" customWidth="1"/>
    <col min="1812" max="2048" width="9.140625" style="112"/>
    <col min="2049" max="2049" width="58.7109375" style="112" customWidth="1"/>
    <col min="2050" max="2050" width="33" style="112" customWidth="1"/>
    <col min="2051" max="2067" width="8.7109375" style="112" customWidth="1"/>
    <col min="2068" max="2304" width="9.140625" style="112"/>
    <col min="2305" max="2305" width="58.7109375" style="112" customWidth="1"/>
    <col min="2306" max="2306" width="33" style="112" customWidth="1"/>
    <col min="2307" max="2323" width="8.7109375" style="112" customWidth="1"/>
    <col min="2324" max="2560" width="9.140625" style="112"/>
    <col min="2561" max="2561" width="58.7109375" style="112" customWidth="1"/>
    <col min="2562" max="2562" width="33" style="112" customWidth="1"/>
    <col min="2563" max="2579" width="8.7109375" style="112" customWidth="1"/>
    <col min="2580" max="2816" width="9.140625" style="112"/>
    <col min="2817" max="2817" width="58.7109375" style="112" customWidth="1"/>
    <col min="2818" max="2818" width="33" style="112" customWidth="1"/>
    <col min="2819" max="2835" width="8.7109375" style="112" customWidth="1"/>
    <col min="2836" max="3072" width="9.140625" style="112"/>
    <col min="3073" max="3073" width="58.7109375" style="112" customWidth="1"/>
    <col min="3074" max="3074" width="33" style="112" customWidth="1"/>
    <col min="3075" max="3091" width="8.7109375" style="112" customWidth="1"/>
    <col min="3092" max="3328" width="9.140625" style="112"/>
    <col min="3329" max="3329" width="58.7109375" style="112" customWidth="1"/>
    <col min="3330" max="3330" width="33" style="112" customWidth="1"/>
    <col min="3331" max="3347" width="8.7109375" style="112" customWidth="1"/>
    <col min="3348" max="3584" width="9.140625" style="112"/>
    <col min="3585" max="3585" width="58.7109375" style="112" customWidth="1"/>
    <col min="3586" max="3586" width="33" style="112" customWidth="1"/>
    <col min="3587" max="3603" width="8.7109375" style="112" customWidth="1"/>
    <col min="3604" max="3840" width="9.140625" style="112"/>
    <col min="3841" max="3841" width="58.7109375" style="112" customWidth="1"/>
    <col min="3842" max="3842" width="33" style="112" customWidth="1"/>
    <col min="3843" max="3859" width="8.7109375" style="112" customWidth="1"/>
    <col min="3860" max="4096" width="9.140625" style="112"/>
    <col min="4097" max="4097" width="58.7109375" style="112" customWidth="1"/>
    <col min="4098" max="4098" width="33" style="112" customWidth="1"/>
    <col min="4099" max="4115" width="8.7109375" style="112" customWidth="1"/>
    <col min="4116" max="4352" width="9.140625" style="112"/>
    <col min="4353" max="4353" width="58.7109375" style="112" customWidth="1"/>
    <col min="4354" max="4354" width="33" style="112" customWidth="1"/>
    <col min="4355" max="4371" width="8.7109375" style="112" customWidth="1"/>
    <col min="4372" max="4608" width="9.140625" style="112"/>
    <col min="4609" max="4609" width="58.7109375" style="112" customWidth="1"/>
    <col min="4610" max="4610" width="33" style="112" customWidth="1"/>
    <col min="4611" max="4627" width="8.7109375" style="112" customWidth="1"/>
    <col min="4628" max="4864" width="9.140625" style="112"/>
    <col min="4865" max="4865" width="58.7109375" style="112" customWidth="1"/>
    <col min="4866" max="4866" width="33" style="112" customWidth="1"/>
    <col min="4867" max="4883" width="8.7109375" style="112" customWidth="1"/>
    <col min="4884" max="5120" width="9.140625" style="112"/>
    <col min="5121" max="5121" width="58.7109375" style="112" customWidth="1"/>
    <col min="5122" max="5122" width="33" style="112" customWidth="1"/>
    <col min="5123" max="5139" width="8.7109375" style="112" customWidth="1"/>
    <col min="5140" max="5376" width="9.140625" style="112"/>
    <col min="5377" max="5377" width="58.7109375" style="112" customWidth="1"/>
    <col min="5378" max="5378" width="33" style="112" customWidth="1"/>
    <col min="5379" max="5395" width="8.7109375" style="112" customWidth="1"/>
    <col min="5396" max="5632" width="9.140625" style="112"/>
    <col min="5633" max="5633" width="58.7109375" style="112" customWidth="1"/>
    <col min="5634" max="5634" width="33" style="112" customWidth="1"/>
    <col min="5635" max="5651" width="8.7109375" style="112" customWidth="1"/>
    <col min="5652" max="5888" width="9.140625" style="112"/>
    <col min="5889" max="5889" width="58.7109375" style="112" customWidth="1"/>
    <col min="5890" max="5890" width="33" style="112" customWidth="1"/>
    <col min="5891" max="5907" width="8.7109375" style="112" customWidth="1"/>
    <col min="5908" max="6144" width="9.140625" style="112"/>
    <col min="6145" max="6145" width="58.7109375" style="112" customWidth="1"/>
    <col min="6146" max="6146" width="33" style="112" customWidth="1"/>
    <col min="6147" max="6163" width="8.7109375" style="112" customWidth="1"/>
    <col min="6164" max="6400" width="9.140625" style="112"/>
    <col min="6401" max="6401" width="58.7109375" style="112" customWidth="1"/>
    <col min="6402" max="6402" width="33" style="112" customWidth="1"/>
    <col min="6403" max="6419" width="8.7109375" style="112" customWidth="1"/>
    <col min="6420" max="6656" width="9.140625" style="112"/>
    <col min="6657" max="6657" width="58.7109375" style="112" customWidth="1"/>
    <col min="6658" max="6658" width="33" style="112" customWidth="1"/>
    <col min="6659" max="6675" width="8.7109375" style="112" customWidth="1"/>
    <col min="6676" max="6912" width="9.140625" style="112"/>
    <col min="6913" max="6913" width="58.7109375" style="112" customWidth="1"/>
    <col min="6914" max="6914" width="33" style="112" customWidth="1"/>
    <col min="6915" max="6931" width="8.7109375" style="112" customWidth="1"/>
    <col min="6932" max="7168" width="9.140625" style="112"/>
    <col min="7169" max="7169" width="58.7109375" style="112" customWidth="1"/>
    <col min="7170" max="7170" width="33" style="112" customWidth="1"/>
    <col min="7171" max="7187" width="8.7109375" style="112" customWidth="1"/>
    <col min="7188" max="7424" width="9.140625" style="112"/>
    <col min="7425" max="7425" width="58.7109375" style="112" customWidth="1"/>
    <col min="7426" max="7426" width="33" style="112" customWidth="1"/>
    <col min="7427" max="7443" width="8.7109375" style="112" customWidth="1"/>
    <col min="7444" max="7680" width="9.140625" style="112"/>
    <col min="7681" max="7681" width="58.7109375" style="112" customWidth="1"/>
    <col min="7682" max="7682" width="33" style="112" customWidth="1"/>
    <col min="7683" max="7699" width="8.7109375" style="112" customWidth="1"/>
    <col min="7700" max="7936" width="9.140625" style="112"/>
    <col min="7937" max="7937" width="58.7109375" style="112" customWidth="1"/>
    <col min="7938" max="7938" width="33" style="112" customWidth="1"/>
    <col min="7939" max="7955" width="8.7109375" style="112" customWidth="1"/>
    <col min="7956" max="8192" width="9.140625" style="112"/>
    <col min="8193" max="8193" width="58.7109375" style="112" customWidth="1"/>
    <col min="8194" max="8194" width="33" style="112" customWidth="1"/>
    <col min="8195" max="8211" width="8.7109375" style="112" customWidth="1"/>
    <col min="8212" max="8448" width="9.140625" style="112"/>
    <col min="8449" max="8449" width="58.7109375" style="112" customWidth="1"/>
    <col min="8450" max="8450" width="33" style="112" customWidth="1"/>
    <col min="8451" max="8467" width="8.7109375" style="112" customWidth="1"/>
    <col min="8468" max="8704" width="9.140625" style="112"/>
    <col min="8705" max="8705" width="58.7109375" style="112" customWidth="1"/>
    <col min="8706" max="8706" width="33" style="112" customWidth="1"/>
    <col min="8707" max="8723" width="8.7109375" style="112" customWidth="1"/>
    <col min="8724" max="8960" width="9.140625" style="112"/>
    <col min="8961" max="8961" width="58.7109375" style="112" customWidth="1"/>
    <col min="8962" max="8962" width="33" style="112" customWidth="1"/>
    <col min="8963" max="8979" width="8.7109375" style="112" customWidth="1"/>
    <col min="8980" max="9216" width="9.140625" style="112"/>
    <col min="9217" max="9217" width="58.7109375" style="112" customWidth="1"/>
    <col min="9218" max="9218" width="33" style="112" customWidth="1"/>
    <col min="9219" max="9235" width="8.7109375" style="112" customWidth="1"/>
    <col min="9236" max="9472" width="9.140625" style="112"/>
    <col min="9473" max="9473" width="58.7109375" style="112" customWidth="1"/>
    <col min="9474" max="9474" width="33" style="112" customWidth="1"/>
    <col min="9475" max="9491" width="8.7109375" style="112" customWidth="1"/>
    <col min="9492" max="9728" width="9.140625" style="112"/>
    <col min="9729" max="9729" width="58.7109375" style="112" customWidth="1"/>
    <col min="9730" max="9730" width="33" style="112" customWidth="1"/>
    <col min="9731" max="9747" width="8.7109375" style="112" customWidth="1"/>
    <col min="9748" max="9984" width="9.140625" style="112"/>
    <col min="9985" max="9985" width="58.7109375" style="112" customWidth="1"/>
    <col min="9986" max="9986" width="33" style="112" customWidth="1"/>
    <col min="9987" max="10003" width="8.7109375" style="112" customWidth="1"/>
    <col min="10004" max="10240" width="9.140625" style="112"/>
    <col min="10241" max="10241" width="58.7109375" style="112" customWidth="1"/>
    <col min="10242" max="10242" width="33" style="112" customWidth="1"/>
    <col min="10243" max="10259" width="8.7109375" style="112" customWidth="1"/>
    <col min="10260" max="10496" width="9.140625" style="112"/>
    <col min="10497" max="10497" width="58.7109375" style="112" customWidth="1"/>
    <col min="10498" max="10498" width="33" style="112" customWidth="1"/>
    <col min="10499" max="10515" width="8.7109375" style="112" customWidth="1"/>
    <col min="10516" max="10752" width="9.140625" style="112"/>
    <col min="10753" max="10753" width="58.7109375" style="112" customWidth="1"/>
    <col min="10754" max="10754" width="33" style="112" customWidth="1"/>
    <col min="10755" max="10771" width="8.7109375" style="112" customWidth="1"/>
    <col min="10772" max="11008" width="9.140625" style="112"/>
    <col min="11009" max="11009" width="58.7109375" style="112" customWidth="1"/>
    <col min="11010" max="11010" width="33" style="112" customWidth="1"/>
    <col min="11011" max="11027" width="8.7109375" style="112" customWidth="1"/>
    <col min="11028" max="11264" width="9.140625" style="112"/>
    <col min="11265" max="11265" width="58.7109375" style="112" customWidth="1"/>
    <col min="11266" max="11266" width="33" style="112" customWidth="1"/>
    <col min="11267" max="11283" width="8.7109375" style="112" customWidth="1"/>
    <col min="11284" max="11520" width="9.140625" style="112"/>
    <col min="11521" max="11521" width="58.7109375" style="112" customWidth="1"/>
    <col min="11522" max="11522" width="33" style="112" customWidth="1"/>
    <col min="11523" max="11539" width="8.7109375" style="112" customWidth="1"/>
    <col min="11540" max="11776" width="9.140625" style="112"/>
    <col min="11777" max="11777" width="58.7109375" style="112" customWidth="1"/>
    <col min="11778" max="11778" width="33" style="112" customWidth="1"/>
    <col min="11779" max="11795" width="8.7109375" style="112" customWidth="1"/>
    <col min="11796" max="12032" width="9.140625" style="112"/>
    <col min="12033" max="12033" width="58.7109375" style="112" customWidth="1"/>
    <col min="12034" max="12034" width="33" style="112" customWidth="1"/>
    <col min="12035" max="12051" width="8.7109375" style="112" customWidth="1"/>
    <col min="12052" max="12288" width="9.140625" style="112"/>
    <col min="12289" max="12289" width="58.7109375" style="112" customWidth="1"/>
    <col min="12290" max="12290" width="33" style="112" customWidth="1"/>
    <col min="12291" max="12307" width="8.7109375" style="112" customWidth="1"/>
    <col min="12308" max="12544" width="9.140625" style="112"/>
    <col min="12545" max="12545" width="58.7109375" style="112" customWidth="1"/>
    <col min="12546" max="12546" width="33" style="112" customWidth="1"/>
    <col min="12547" max="12563" width="8.7109375" style="112" customWidth="1"/>
    <col min="12564" max="12800" width="9.140625" style="112"/>
    <col min="12801" max="12801" width="58.7109375" style="112" customWidth="1"/>
    <col min="12802" max="12802" width="33" style="112" customWidth="1"/>
    <col min="12803" max="12819" width="8.7109375" style="112" customWidth="1"/>
    <col min="12820" max="13056" width="9.140625" style="112"/>
    <col min="13057" max="13057" width="58.7109375" style="112" customWidth="1"/>
    <col min="13058" max="13058" width="33" style="112" customWidth="1"/>
    <col min="13059" max="13075" width="8.7109375" style="112" customWidth="1"/>
    <col min="13076" max="13312" width="9.140625" style="112"/>
    <col min="13313" max="13313" width="58.7109375" style="112" customWidth="1"/>
    <col min="13314" max="13314" width="33" style="112" customWidth="1"/>
    <col min="13315" max="13331" width="8.7109375" style="112" customWidth="1"/>
    <col min="13332" max="13568" width="9.140625" style="112"/>
    <col min="13569" max="13569" width="58.7109375" style="112" customWidth="1"/>
    <col min="13570" max="13570" width="33" style="112" customWidth="1"/>
    <col min="13571" max="13587" width="8.7109375" style="112" customWidth="1"/>
    <col min="13588" max="13824" width="9.140625" style="112"/>
    <col min="13825" max="13825" width="58.7109375" style="112" customWidth="1"/>
    <col min="13826" max="13826" width="33" style="112" customWidth="1"/>
    <col min="13827" max="13843" width="8.7109375" style="112" customWidth="1"/>
    <col min="13844" max="14080" width="9.140625" style="112"/>
    <col min="14081" max="14081" width="58.7109375" style="112" customWidth="1"/>
    <col min="14082" max="14082" width="33" style="112" customWidth="1"/>
    <col min="14083" max="14099" width="8.7109375" style="112" customWidth="1"/>
    <col min="14100" max="14336" width="9.140625" style="112"/>
    <col min="14337" max="14337" width="58.7109375" style="112" customWidth="1"/>
    <col min="14338" max="14338" width="33" style="112" customWidth="1"/>
    <col min="14339" max="14355" width="8.7109375" style="112" customWidth="1"/>
    <col min="14356" max="14592" width="9.140625" style="112"/>
    <col min="14593" max="14593" width="58.7109375" style="112" customWidth="1"/>
    <col min="14594" max="14594" width="33" style="112" customWidth="1"/>
    <col min="14595" max="14611" width="8.7109375" style="112" customWidth="1"/>
    <col min="14612" max="14848" width="9.140625" style="112"/>
    <col min="14849" max="14849" width="58.7109375" style="112" customWidth="1"/>
    <col min="14850" max="14850" width="33" style="112" customWidth="1"/>
    <col min="14851" max="14867" width="8.7109375" style="112" customWidth="1"/>
    <col min="14868" max="15104" width="9.140625" style="112"/>
    <col min="15105" max="15105" width="58.7109375" style="112" customWidth="1"/>
    <col min="15106" max="15106" width="33" style="112" customWidth="1"/>
    <col min="15107" max="15123" width="8.7109375" style="112" customWidth="1"/>
    <col min="15124" max="15360" width="9.140625" style="112"/>
    <col min="15361" max="15361" width="58.7109375" style="112" customWidth="1"/>
    <col min="15362" max="15362" width="33" style="112" customWidth="1"/>
    <col min="15363" max="15379" width="8.7109375" style="112" customWidth="1"/>
    <col min="15380" max="15616" width="9.140625" style="112"/>
    <col min="15617" max="15617" width="58.7109375" style="112" customWidth="1"/>
    <col min="15618" max="15618" width="33" style="112" customWidth="1"/>
    <col min="15619" max="15635" width="8.7109375" style="112" customWidth="1"/>
    <col min="15636" max="15872" width="9.140625" style="112"/>
    <col min="15873" max="15873" width="58.7109375" style="112" customWidth="1"/>
    <col min="15874" max="15874" width="33" style="112" customWidth="1"/>
    <col min="15875" max="15891" width="8.7109375" style="112" customWidth="1"/>
    <col min="15892" max="16128" width="9.140625" style="112"/>
    <col min="16129" max="16129" width="58.7109375" style="112" customWidth="1"/>
    <col min="16130" max="16130" width="33" style="112" customWidth="1"/>
    <col min="16131" max="16147" width="8.7109375" style="112" customWidth="1"/>
    <col min="16148" max="16384" width="9.140625" style="112"/>
  </cols>
  <sheetData>
    <row r="1" spans="1:19" ht="64.900000000000006" customHeight="1">
      <c r="A1" s="438" t="s">
        <v>408</v>
      </c>
      <c r="B1" s="438"/>
      <c r="C1" s="438"/>
      <c r="D1" s="438"/>
      <c r="E1" s="438"/>
      <c r="F1" s="438"/>
    </row>
    <row r="3" spans="1:19" ht="36.75" customHeight="1">
      <c r="A3" s="439" t="s">
        <v>229</v>
      </c>
      <c r="B3" s="440"/>
      <c r="C3" s="113" t="s">
        <v>230</v>
      </c>
      <c r="D3" s="114" t="s">
        <v>231</v>
      </c>
      <c r="E3" s="114" t="s">
        <v>232</v>
      </c>
      <c r="F3" s="114" t="s">
        <v>233</v>
      </c>
      <c r="G3" s="114" t="s">
        <v>234</v>
      </c>
      <c r="H3" s="114" t="s">
        <v>235</v>
      </c>
      <c r="I3" s="227" t="s">
        <v>236</v>
      </c>
      <c r="J3" s="114" t="s">
        <v>237</v>
      </c>
      <c r="K3" s="230"/>
      <c r="L3" s="230"/>
      <c r="M3" s="230"/>
      <c r="N3" s="230"/>
      <c r="O3" s="230"/>
      <c r="P3" s="230"/>
      <c r="Q3" s="230"/>
      <c r="R3" s="230"/>
      <c r="S3" s="230"/>
    </row>
    <row r="4" spans="1:19" ht="15.6" customHeight="1">
      <c r="A4" s="439" t="s">
        <v>253</v>
      </c>
      <c r="B4" s="117" t="s">
        <v>254</v>
      </c>
      <c r="C4" s="239">
        <v>1</v>
      </c>
      <c r="D4" s="239">
        <v>0</v>
      </c>
      <c r="E4" s="239">
        <v>1</v>
      </c>
      <c r="F4" s="239">
        <v>1</v>
      </c>
      <c r="G4" s="239">
        <v>1</v>
      </c>
      <c r="H4" s="239">
        <v>1</v>
      </c>
      <c r="I4" s="240">
        <v>1</v>
      </c>
      <c r="J4" s="239">
        <v>1</v>
      </c>
      <c r="K4" s="203"/>
      <c r="L4" s="203"/>
      <c r="M4" s="231"/>
      <c r="N4" s="203"/>
      <c r="O4" s="203"/>
      <c r="P4" s="231"/>
      <c r="Q4" s="203"/>
      <c r="R4" s="203"/>
      <c r="S4" s="203"/>
    </row>
    <row r="5" spans="1:19" ht="16.899999999999999" customHeight="1">
      <c r="A5" s="439"/>
      <c r="B5" s="118" t="s">
        <v>405</v>
      </c>
      <c r="C5" s="114">
        <f>'форма 5'!F7</f>
        <v>83.3</v>
      </c>
      <c r="D5" s="114">
        <f>'форма 5'!F8</f>
        <v>16.7</v>
      </c>
      <c r="E5" s="114">
        <f>'форма 5'!F9</f>
        <v>36.1</v>
      </c>
      <c r="F5" s="114">
        <f>'форма 5'!F10</f>
        <v>99.5</v>
      </c>
      <c r="G5" s="114">
        <f>'форма 5'!F11</f>
        <v>102.2</v>
      </c>
      <c r="H5" s="114">
        <f>'форма 5'!F12</f>
        <v>100.8</v>
      </c>
      <c r="I5" s="233">
        <f>'форма 5'!F13</f>
        <v>27</v>
      </c>
      <c r="J5" s="114">
        <f>'форма 5'!F14</f>
        <v>26</v>
      </c>
      <c r="K5" s="203"/>
      <c r="L5" s="203"/>
      <c r="M5" s="203"/>
      <c r="N5" s="203"/>
      <c r="O5" s="203"/>
      <c r="P5" s="203"/>
      <c r="Q5" s="203"/>
      <c r="R5" s="203"/>
      <c r="S5" s="203"/>
    </row>
    <row r="6" spans="1:19" ht="22.9" customHeight="1">
      <c r="A6" s="441"/>
      <c r="B6" s="118" t="s">
        <v>406</v>
      </c>
      <c r="C6" s="114">
        <f>'форма 5'!G7</f>
        <v>85</v>
      </c>
      <c r="D6" s="114">
        <f>'форма 5'!G8</f>
        <v>10</v>
      </c>
      <c r="E6" s="114">
        <f>'форма 5'!G9</f>
        <v>38.1</v>
      </c>
      <c r="F6" s="201">
        <f>'форма 5'!G10</f>
        <v>100</v>
      </c>
      <c r="G6" s="114">
        <f>'форма 5'!G11</f>
        <v>100</v>
      </c>
      <c r="H6" s="114">
        <f>'форма 5'!G12</f>
        <v>100</v>
      </c>
      <c r="I6" s="233">
        <f>'форма 5'!G13</f>
        <v>24</v>
      </c>
      <c r="J6" s="114">
        <f>'форма 5'!G14</f>
        <v>35</v>
      </c>
      <c r="K6" s="203"/>
      <c r="L6" s="203"/>
      <c r="M6" s="203"/>
      <c r="N6" s="203"/>
      <c r="O6" s="203"/>
      <c r="P6" s="203"/>
      <c r="Q6" s="203"/>
      <c r="R6" s="203"/>
      <c r="S6" s="203"/>
    </row>
    <row r="7" spans="1:19" ht="21.6" customHeight="1">
      <c r="A7" s="441"/>
      <c r="B7" s="118" t="s">
        <v>407</v>
      </c>
      <c r="C7" s="114">
        <f>'форма 5'!H7</f>
        <v>81.599999999999994</v>
      </c>
      <c r="D7" s="114">
        <f>'форма 5'!H8</f>
        <v>16.3</v>
      </c>
      <c r="E7" s="114">
        <f>'форма 5'!H9</f>
        <v>33.03</v>
      </c>
      <c r="F7" s="201">
        <f>'форма 5'!H10</f>
        <v>100</v>
      </c>
      <c r="G7" s="114">
        <f>'форма 5'!H11</f>
        <v>100</v>
      </c>
      <c r="H7" s="114">
        <f>'форма 5'!H12</f>
        <v>101</v>
      </c>
      <c r="I7" s="227">
        <f>'форма 5'!H13</f>
        <v>33.6</v>
      </c>
      <c r="J7" s="114">
        <f>'форма 5'!H14</f>
        <v>69.599999999999994</v>
      </c>
      <c r="K7" s="203"/>
      <c r="L7" s="203"/>
      <c r="M7" s="203"/>
      <c r="N7" s="203"/>
      <c r="O7" s="203"/>
      <c r="P7" s="203"/>
      <c r="Q7" s="203"/>
      <c r="R7" s="203"/>
      <c r="S7" s="203"/>
    </row>
    <row r="8" spans="1:19" ht="22.15" customHeight="1">
      <c r="A8" s="441"/>
      <c r="B8" s="117" t="s">
        <v>255</v>
      </c>
      <c r="C8" s="119">
        <f>IF(C4=1,C7*C7/C5/C6,C7*C6/C5/C7)</f>
        <v>0.94040816326530607</v>
      </c>
      <c r="D8" s="119">
        <f t="shared" ref="D8:J8" si="0">IF(D4=1,D7*D7/D5/D6,D7*D6/D5/D7)</f>
        <v>0.5988023952095809</v>
      </c>
      <c r="E8" s="119">
        <f t="shared" si="0"/>
        <v>0.79320413549414348</v>
      </c>
      <c r="F8" s="119">
        <f t="shared" si="0"/>
        <v>1.0050251256281408</v>
      </c>
      <c r="G8" s="119">
        <f t="shared" si="0"/>
        <v>0.9784735812133073</v>
      </c>
      <c r="H8" s="119">
        <f t="shared" si="0"/>
        <v>1.0120039682539683</v>
      </c>
      <c r="I8" s="228">
        <f t="shared" si="0"/>
        <v>1.7422222222222221</v>
      </c>
      <c r="J8" s="119">
        <f t="shared" si="0"/>
        <v>5.323252747252746</v>
      </c>
      <c r="K8" s="204"/>
      <c r="L8" s="204"/>
      <c r="M8" s="204"/>
      <c r="N8" s="204"/>
      <c r="O8" s="204"/>
      <c r="P8" s="204"/>
      <c r="Q8" s="204"/>
      <c r="R8" s="204"/>
      <c r="S8" s="204"/>
    </row>
    <row r="9" spans="1:19" ht="33.75" hidden="1" customHeight="1">
      <c r="A9" s="441"/>
      <c r="B9" s="120"/>
      <c r="C9" s="121">
        <f t="shared" ref="C9:J9" si="1">IFERROR(C8,0)</f>
        <v>0.94040816326530607</v>
      </c>
      <c r="D9" s="121">
        <f t="shared" si="1"/>
        <v>0.5988023952095809</v>
      </c>
      <c r="E9" s="121">
        <f t="shared" si="1"/>
        <v>0.79320413549414348</v>
      </c>
      <c r="F9" s="121">
        <f t="shared" si="1"/>
        <v>1.0050251256281408</v>
      </c>
      <c r="G9" s="121">
        <f t="shared" si="1"/>
        <v>0.9784735812133073</v>
      </c>
      <c r="H9" s="121">
        <f t="shared" si="1"/>
        <v>1.0120039682539683</v>
      </c>
      <c r="I9" s="121">
        <f t="shared" si="1"/>
        <v>1.7422222222222221</v>
      </c>
      <c r="J9" s="119">
        <f t="shared" si="1"/>
        <v>5.323252747252746</v>
      </c>
      <c r="K9" s="204"/>
      <c r="L9" s="204"/>
      <c r="M9" s="204"/>
      <c r="N9" s="204"/>
      <c r="O9" s="204"/>
      <c r="P9" s="204"/>
      <c r="Q9" s="204"/>
      <c r="R9" s="204"/>
      <c r="S9" s="204"/>
    </row>
    <row r="10" spans="1:19" ht="33.75" hidden="1" customHeight="1">
      <c r="A10" s="441"/>
      <c r="B10" s="117"/>
      <c r="C10" s="122">
        <f t="shared" ref="C10:J10" si="2">IF(C9&gt;0,1,0)</f>
        <v>1</v>
      </c>
      <c r="D10" s="122">
        <f t="shared" si="2"/>
        <v>1</v>
      </c>
      <c r="E10" s="122">
        <f t="shared" si="2"/>
        <v>1</v>
      </c>
      <c r="F10" s="122">
        <f t="shared" si="2"/>
        <v>1</v>
      </c>
      <c r="G10" s="122">
        <f t="shared" si="2"/>
        <v>1</v>
      </c>
      <c r="H10" s="122">
        <f t="shared" si="2"/>
        <v>1</v>
      </c>
      <c r="I10" s="229">
        <f t="shared" si="2"/>
        <v>1</v>
      </c>
      <c r="J10" s="122">
        <f t="shared" si="2"/>
        <v>1</v>
      </c>
      <c r="K10" s="232"/>
      <c r="L10" s="232"/>
      <c r="M10" s="232"/>
      <c r="N10" s="232"/>
      <c r="O10" s="232"/>
      <c r="P10" s="232"/>
      <c r="Q10" s="232"/>
      <c r="R10" s="232"/>
      <c r="S10" s="232"/>
    </row>
    <row r="11" spans="1:19" ht="33.75" hidden="1" customHeight="1">
      <c r="A11" s="441"/>
      <c r="B11" s="117" t="s">
        <v>256</v>
      </c>
      <c r="C11" s="122">
        <f>SUM(C10:J10)</f>
        <v>8</v>
      </c>
      <c r="D11" s="121"/>
      <c r="E11" s="121"/>
      <c r="F11" s="121"/>
    </row>
    <row r="12" spans="1:19" ht="23.45" customHeight="1">
      <c r="A12" s="441"/>
      <c r="B12" s="117" t="s">
        <v>257</v>
      </c>
      <c r="C12" s="123">
        <f>SUM(C9:J9)/C11</f>
        <v>1.5491740423174267</v>
      </c>
    </row>
    <row r="13" spans="1:19" ht="30.6" customHeight="1">
      <c r="A13" s="442" t="s">
        <v>258</v>
      </c>
      <c r="B13" s="442"/>
      <c r="C13" s="442"/>
    </row>
    <row r="14" spans="1:19" ht="15" customHeight="1">
      <c r="A14" s="124"/>
      <c r="B14" s="124"/>
      <c r="C14" s="124"/>
      <c r="D14" s="125"/>
      <c r="E14" s="125"/>
      <c r="F14" s="125"/>
    </row>
    <row r="15" spans="1:19" ht="24.6" hidden="1" customHeight="1">
      <c r="A15" s="439" t="s">
        <v>259</v>
      </c>
      <c r="B15" s="118" t="s">
        <v>346</v>
      </c>
      <c r="C15" s="114"/>
      <c r="D15" s="126"/>
      <c r="E15" s="125"/>
      <c r="F15" s="125"/>
    </row>
    <row r="16" spans="1:19" ht="21" customHeight="1">
      <c r="A16" s="439"/>
      <c r="B16" s="118" t="s">
        <v>406</v>
      </c>
      <c r="C16" s="114">
        <f>'форма 1'!M13</f>
        <v>1262412.5901000001</v>
      </c>
      <c r="D16" s="127"/>
      <c r="E16" s="125"/>
      <c r="F16" s="125"/>
    </row>
    <row r="17" spans="1:10" ht="21" customHeight="1">
      <c r="A17" s="439"/>
      <c r="B17" s="118" t="s">
        <v>409</v>
      </c>
      <c r="C17" s="114">
        <f>'форма 1'!N13</f>
        <v>1242545.7700000003</v>
      </c>
      <c r="D17" s="127"/>
      <c r="E17" s="125"/>
      <c r="F17" s="125"/>
    </row>
    <row r="18" spans="1:10" ht="22.5" customHeight="1">
      <c r="A18" s="443">
        <f>C17/C16</f>
        <v>0.98426281529842297</v>
      </c>
      <c r="B18" s="443"/>
      <c r="C18" s="443"/>
      <c r="D18" s="125"/>
      <c r="E18" s="125"/>
      <c r="F18" s="125"/>
    </row>
    <row r="19" spans="1:10" ht="21.75" customHeight="1"/>
    <row r="20" spans="1:10" ht="33" customHeight="1">
      <c r="A20" s="128" t="s">
        <v>260</v>
      </c>
      <c r="B20" s="123">
        <f>A18*C12</f>
        <v>1.5247944042785886</v>
      </c>
      <c r="C20" s="436" t="str">
        <f>IF(B20&gt;0.95,"высокоэффективная", IF(A20&gt;=0.8,"эффективная", IF(A20&lt;0.4,"неэффективная","уровень эффективности удовлетворительный")))</f>
        <v>высокоэффективная</v>
      </c>
      <c r="D20" s="437"/>
      <c r="E20" s="437"/>
      <c r="F20" s="437"/>
      <c r="G20" s="437"/>
      <c r="H20" s="437"/>
      <c r="I20" s="437"/>
      <c r="J20" s="437"/>
    </row>
  </sheetData>
  <mergeCells count="7">
    <mergeCell ref="C20:J20"/>
    <mergeCell ref="A1:F1"/>
    <mergeCell ref="A3:B3"/>
    <mergeCell ref="A4:A12"/>
    <mergeCell ref="A13:C13"/>
    <mergeCell ref="A15:A17"/>
    <mergeCell ref="A18:C18"/>
  </mergeCells>
  <pageMargins left="0.23622047244094491" right="0.23622047244094491" top="0.74803149606299213" bottom="0.74803149606299213" header="0.31496062992125984" footer="0.31496062992125984"/>
  <pageSetup paperSize="9" scale="65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9</vt:i4>
      </vt:variant>
    </vt:vector>
  </HeadingPairs>
  <TitlesOfParts>
    <vt:vector size="22" baseType="lpstr">
      <vt:lpstr>форма 1</vt:lpstr>
      <vt:lpstr>форма 2</vt:lpstr>
      <vt:lpstr>форма 3</vt:lpstr>
      <vt:lpstr>форма 4</vt:lpstr>
      <vt:lpstr>форма 5</vt:lpstr>
      <vt:lpstr>форма 6</vt:lpstr>
      <vt:lpstr>форма 7</vt:lpstr>
      <vt:lpstr>ОЭМП</vt:lpstr>
      <vt:lpstr>ОЭПП1</vt:lpstr>
      <vt:lpstr>ОЭПП2</vt:lpstr>
      <vt:lpstr>ОЭПП3</vt:lpstr>
      <vt:lpstr>ОЭПП4</vt:lpstr>
      <vt:lpstr>ОЭПП5</vt:lpstr>
      <vt:lpstr>'форма 1'!Заголовки_для_печати</vt:lpstr>
      <vt:lpstr>'форма 2'!Заголовки_для_печати</vt:lpstr>
      <vt:lpstr>'форма 4'!Заголовки_для_печати</vt:lpstr>
      <vt:lpstr>'форма 5'!Заголовки_для_печати</vt:lpstr>
      <vt:lpstr>ОЭМП!Область_печати</vt:lpstr>
      <vt:lpstr>'форма 1'!Область_печати</vt:lpstr>
      <vt:lpstr>'форма 2'!Область_печати</vt:lpstr>
      <vt:lpstr>'форма 3'!Область_печати</vt:lpstr>
      <vt:lpstr>'форма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2023-03-16T01:53:16Z</dcterms:modified>
</cp:coreProperties>
</file>