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 defaultThemeVersion="124226"/>
  <bookViews>
    <workbookView xWindow="0" yWindow="240" windowWidth="20490" windowHeight="7515" tabRatio="815"/>
  </bookViews>
  <sheets>
    <sheet name="ОЭ общая" sheetId="10" r:id="rId1"/>
    <sheet name="форма 1" sheetId="8" r:id="rId2"/>
    <sheet name="форма 2" sheetId="3" r:id="rId3"/>
    <sheet name="форма 3" sheetId="7" r:id="rId4"/>
    <sheet name="форма 4" sheetId="5" r:id="rId5"/>
    <sheet name="форма 5" sheetId="4" r:id="rId6"/>
    <sheet name="форма 6" sheetId="6" r:id="rId7"/>
    <sheet name="форма 7" sheetId="9" r:id="rId8"/>
  </sheets>
  <externalReferences>
    <externalReference r:id="rId9"/>
  </externalReferences>
  <definedNames>
    <definedName name="_xlnm.Print_Titles" localSheetId="1">'форма 1'!$3:$4</definedName>
    <definedName name="_xlnm.Print_Titles" localSheetId="2">'форма 2'!$5:$7</definedName>
    <definedName name="_xlnm.Print_Titles" localSheetId="3">'форма 3'!$4:$5</definedName>
    <definedName name="_xlnm.Print_Titles" localSheetId="4">'форма 4'!$3:$5</definedName>
    <definedName name="_xlnm.Print_Titles" localSheetId="5">'форма 5'!$3:$5</definedName>
    <definedName name="_xlnm.Print_Area" localSheetId="1">'форма 1'!$A$1:$P$49</definedName>
    <definedName name="_xlnm.Print_Area" localSheetId="3">'форма 3'!$A$1:$K$38</definedName>
    <definedName name="_xlnm.Print_Area" localSheetId="4">'форма 4'!$A$1:$O$42</definedName>
    <definedName name="_xlnm.Print_Area" localSheetId="5">'форма 5'!$A$1:$O$22</definedName>
    <definedName name="_xlnm.Print_Area" localSheetId="6">'форма 6'!$A$2:$E$9</definedName>
  </definedNames>
  <calcPr calcId="144525"/>
</workbook>
</file>

<file path=xl/calcChain.xml><?xml version="1.0" encoding="utf-8"?>
<calcChain xmlns="http://schemas.openxmlformats.org/spreadsheetml/2006/main">
  <c r="C16" i="10"/>
  <c r="N6" i="5" l="1"/>
  <c r="K6" l="1"/>
  <c r="L6"/>
  <c r="M6" l="1"/>
  <c r="N19" l="1"/>
  <c r="N7"/>
  <c r="O7"/>
  <c r="O41" l="1"/>
  <c r="N41"/>
  <c r="O39"/>
  <c r="N39"/>
  <c r="O37"/>
  <c r="N37"/>
  <c r="O35"/>
  <c r="N35"/>
  <c r="O33"/>
  <c r="N33"/>
  <c r="O31"/>
  <c r="N31"/>
  <c r="O29"/>
  <c r="N29"/>
  <c r="O27"/>
  <c r="N27"/>
  <c r="O25"/>
  <c r="N25"/>
  <c r="O23"/>
  <c r="N23"/>
  <c r="O21"/>
  <c r="N21"/>
  <c r="O19"/>
  <c r="O17"/>
  <c r="N17"/>
  <c r="O15"/>
  <c r="N15"/>
  <c r="O13"/>
  <c r="N13"/>
  <c r="O11"/>
  <c r="N11"/>
  <c r="O9"/>
  <c r="N9"/>
  <c r="G8" i="3"/>
  <c r="P49" i="8"/>
  <c r="P48"/>
  <c r="P47"/>
  <c r="O47"/>
  <c r="P46"/>
  <c r="O46"/>
  <c r="P44"/>
  <c r="P42"/>
  <c r="O42"/>
  <c r="P41"/>
  <c r="O41"/>
  <c r="P38"/>
  <c r="P37"/>
  <c r="O37"/>
  <c r="P36"/>
  <c r="O36"/>
  <c r="P34"/>
  <c r="O34"/>
  <c r="P33"/>
  <c r="O33"/>
  <c r="P32"/>
  <c r="O32"/>
  <c r="P31"/>
  <c r="O31"/>
  <c r="P29"/>
  <c r="P28"/>
  <c r="O28"/>
  <c r="P27"/>
  <c r="O27"/>
  <c r="P26"/>
  <c r="O26"/>
  <c r="P25"/>
  <c r="O25"/>
  <c r="P24"/>
  <c r="O24"/>
  <c r="P23"/>
  <c r="O23"/>
  <c r="P22"/>
  <c r="O22"/>
  <c r="P21"/>
  <c r="P20"/>
  <c r="P19"/>
  <c r="P18"/>
  <c r="P14"/>
  <c r="O14"/>
  <c r="P13"/>
  <c r="O13"/>
  <c r="P11"/>
  <c r="O11"/>
  <c r="P10"/>
  <c r="P9"/>
  <c r="N16" l="1"/>
  <c r="M16"/>
  <c r="L16"/>
  <c r="N17"/>
  <c r="M17"/>
  <c r="M7" s="1"/>
  <c r="L17"/>
  <c r="L7" s="1"/>
  <c r="L15" l="1"/>
  <c r="N15"/>
  <c r="O16"/>
  <c r="P16"/>
  <c r="P17"/>
  <c r="M15"/>
  <c r="N7"/>
  <c r="N12"/>
  <c r="M12"/>
  <c r="M8" s="1"/>
  <c r="L12"/>
  <c r="L8" s="1"/>
  <c r="N35"/>
  <c r="M35"/>
  <c r="L35"/>
  <c r="P35" l="1"/>
  <c r="O35"/>
  <c r="P7"/>
  <c r="P15"/>
  <c r="O15"/>
  <c r="P12"/>
  <c r="O12"/>
  <c r="N8"/>
  <c r="F9" i="3"/>
  <c r="O8" i="8" l="1"/>
  <c r="P8"/>
  <c r="N43"/>
  <c r="M43"/>
  <c r="L43"/>
  <c r="L40" s="1"/>
  <c r="L6" s="1"/>
  <c r="P43" l="1"/>
  <c r="L39"/>
  <c r="N45"/>
  <c r="M45"/>
  <c r="M40" s="1"/>
  <c r="M6" s="1"/>
  <c r="M5" s="1"/>
  <c r="N40" l="1"/>
  <c r="N39" s="1"/>
  <c r="P45"/>
  <c r="O45"/>
  <c r="M39"/>
  <c r="P39" l="1"/>
  <c r="O39"/>
  <c r="P40"/>
  <c r="O40"/>
  <c r="N6"/>
  <c r="G5" i="9"/>
  <c r="K20" i="4"/>
  <c r="I20"/>
  <c r="K19"/>
  <c r="J19"/>
  <c r="I19"/>
  <c r="I18"/>
  <c r="K17"/>
  <c r="J17"/>
  <c r="I17"/>
  <c r="K16"/>
  <c r="K15"/>
  <c r="J15"/>
  <c r="I15"/>
  <c r="K14"/>
  <c r="J14"/>
  <c r="I14"/>
  <c r="K13"/>
  <c r="J13"/>
  <c r="I13"/>
  <c r="K12"/>
  <c r="J12"/>
  <c r="I12"/>
  <c r="K11"/>
  <c r="J11"/>
  <c r="I11"/>
  <c r="I10"/>
  <c r="K9"/>
  <c r="J9"/>
  <c r="I9"/>
  <c r="K8"/>
  <c r="J8"/>
  <c r="I8"/>
  <c r="K7"/>
  <c r="J7"/>
  <c r="I7"/>
  <c r="N5" i="8" l="1"/>
  <c r="P6"/>
  <c r="O6"/>
  <c r="E9" i="3"/>
  <c r="E8" s="1"/>
  <c r="P5" i="8" l="1"/>
  <c r="G14" i="3"/>
  <c r="N7" i="10"/>
  <c r="P7"/>
  <c r="P6"/>
  <c r="P5"/>
  <c r="P8" s="1"/>
  <c r="P9" s="1"/>
  <c r="P10" s="1"/>
  <c r="O7"/>
  <c r="O6"/>
  <c r="O8" s="1"/>
  <c r="O9" s="1"/>
  <c r="O10" s="1"/>
  <c r="O5"/>
  <c r="N6"/>
  <c r="N5"/>
  <c r="M7"/>
  <c r="M6"/>
  <c r="M5"/>
  <c r="L7"/>
  <c r="L6"/>
  <c r="L5"/>
  <c r="K7"/>
  <c r="K6"/>
  <c r="K5"/>
  <c r="J7"/>
  <c r="J6"/>
  <c r="J5"/>
  <c r="I7"/>
  <c r="I6"/>
  <c r="I5"/>
  <c r="H7"/>
  <c r="H6"/>
  <c r="H5"/>
  <c r="G7"/>
  <c r="G6"/>
  <c r="G5"/>
  <c r="F7"/>
  <c r="F6"/>
  <c r="F5"/>
  <c r="F8" s="1"/>
  <c r="F9" s="1"/>
  <c r="F10" s="1"/>
  <c r="E6"/>
  <c r="E5"/>
  <c r="D7"/>
  <c r="D6"/>
  <c r="D8" s="1"/>
  <c r="D9" s="1"/>
  <c r="D10" s="1"/>
  <c r="D5"/>
  <c r="C7"/>
  <c r="C6"/>
  <c r="C5"/>
  <c r="G12" i="3"/>
  <c r="F8"/>
  <c r="E7" i="10"/>
  <c r="E8"/>
  <c r="E9" s="1"/>
  <c r="G17" i="3"/>
  <c r="G11"/>
  <c r="H8" i="10" l="1"/>
  <c r="H9" s="1"/>
  <c r="H10" s="1"/>
  <c r="L8"/>
  <c r="L9" s="1"/>
  <c r="L10" s="1"/>
  <c r="O6" i="5"/>
  <c r="N8" i="10"/>
  <c r="N9" s="1"/>
  <c r="N10" s="1"/>
  <c r="G9" i="3"/>
  <c r="G8" i="10"/>
  <c r="G9" s="1"/>
  <c r="G10" s="1"/>
  <c r="I8"/>
  <c r="I9" s="1"/>
  <c r="I10" s="1"/>
  <c r="K8"/>
  <c r="K9" s="1"/>
  <c r="K10" s="1"/>
  <c r="M8"/>
  <c r="M9" s="1"/>
  <c r="M10" s="1"/>
  <c r="J8"/>
  <c r="J9" s="1"/>
  <c r="J10" s="1"/>
  <c r="C8"/>
  <c r="C9" s="1"/>
  <c r="C10" s="1"/>
  <c r="E10"/>
  <c r="L5" i="8" l="1"/>
  <c r="C12" i="10"/>
  <c r="O5" i="8" l="1"/>
  <c r="C17" i="10"/>
  <c r="A18" s="1"/>
  <c r="B20" s="1"/>
  <c r="D20" s="1"/>
</calcChain>
</file>

<file path=xl/sharedStrings.xml><?xml version="1.0" encoding="utf-8"?>
<sst xmlns="http://schemas.openxmlformats.org/spreadsheetml/2006/main" count="967" uniqueCount="405">
  <si>
    <t>Код аналитической программной классификации</t>
  </si>
  <si>
    <t>Наименование муниципальной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</si>
  <si>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</si>
  <si>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</si>
  <si>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Расходы бюджета муниципального образования «Завьяловский район», тыс. руб.</t>
  </si>
  <si>
    <t>Кассовые расходы, %</t>
  </si>
  <si>
    <t>МП</t>
  </si>
  <si>
    <t>ПП</t>
  </si>
  <si>
    <t>ОМ</t>
  </si>
  <si>
    <t>М</t>
  </si>
  <si>
    <t>ГРБС</t>
  </si>
  <si>
    <t>Рз</t>
  </si>
  <si>
    <t>Пр</t>
  </si>
  <si>
    <t>ЦС</t>
  </si>
  <si>
    <t>ВР</t>
  </si>
  <si>
    <t>Кассовое исполнение на конец отчетного периода</t>
  </si>
  <si>
    <t>Управление культуры, спорта и молодежной политики Администрации муниципального образования «Завьяловский район»</t>
  </si>
  <si>
    <t>03</t>
  </si>
  <si>
    <t>01</t>
  </si>
  <si>
    <t>Всего :</t>
  </si>
  <si>
    <t>Коды аналитической программной классификации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</si>
  <si>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</si>
  <si>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</si>
  <si>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</si>
  <si>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>Отношение фактических расходов к оценке расходов, %</t>
  </si>
  <si>
    <t>Фактические расходы на отчетную дату</t>
  </si>
  <si>
    <t>Пп</t>
  </si>
  <si>
    <t>Всего</t>
  </si>
  <si>
    <t>Бюджет муниципального образования «Завьяловский район»</t>
  </si>
  <si>
    <t>в том числе:</t>
  </si>
  <si>
    <t>собственные средства бюджета муниципального образования</t>
  </si>
  <si>
    <t>субвенции из бюджета Удмуртской Республики</t>
  </si>
  <si>
    <t>иные межбюджетные трансферты из бюджета Удмуртской Республики, имеющие целевое назначение</t>
  </si>
  <si>
    <t xml:space="preserve">субвенции из бюджетов муниципальных - образований сельских поселений </t>
  </si>
  <si>
    <t>средства бюджетов других уровней бюджетной системы Российской Федерации</t>
  </si>
  <si>
    <t>иные источники</t>
  </si>
  <si>
    <t>02</t>
  </si>
  <si>
    <t>Наименование подпрограммы, основного мероприятия, мероприятия (муниципальной услуги)</t>
  </si>
  <si>
    <t>Наименование показателя, характеризующего объем услуги (работы)</t>
  </si>
  <si>
    <t>Единица измерения объема муниципальной  услуги</t>
  </si>
  <si>
    <t>Значение показателя объема муниципальной услуги</t>
  </si>
  <si>
    <t>Расходы бюджета муниципального района (городского округа) на оказание муниципальной услуги (выполнение работы), тыс. рублей</t>
  </si>
  <si>
    <t>план</t>
  </si>
  <si>
    <t>факт</t>
  </si>
  <si>
    <t>относительное отклонение, %</t>
  </si>
  <si>
    <t>№ п/п</t>
  </si>
  <si>
    <t>Наименование целевого показателя (индикатора)</t>
  </si>
  <si>
    <t>Единица измерения</t>
  </si>
  <si>
    <t>Значения целевого показателя (индикатора)</t>
  </si>
  <si>
    <t xml:space="preserve">Абсолютное отклонение факта от плана </t>
  </si>
  <si>
    <t>Относительное отклонение факта от плана, %</t>
  </si>
  <si>
    <t>Темп роста к уровню прошлого года, %</t>
  </si>
  <si>
    <t>Обоснование отклонений значений целевого показателя (индикатора) на конец отчетного периода</t>
  </si>
  <si>
    <t>План на конец отчетного (текущего) года</t>
  </si>
  <si>
    <t>Факт на конец отчетного периода</t>
  </si>
  <si>
    <t>%</t>
  </si>
  <si>
    <t>Наименование подпрограммы,                                                основного мероприятия, мероприятия</t>
  </si>
  <si>
    <t>Ответственный исполнитель подпрограммы, основного мероприятия, мероприятия</t>
  </si>
  <si>
    <t xml:space="preserve">Срок выполнения плановый </t>
  </si>
  <si>
    <t>Срок выполнения фактический</t>
  </si>
  <si>
    <t>Ожидаемый непосредственный результат</t>
  </si>
  <si>
    <t>Достигнутый результат</t>
  </si>
  <si>
    <t>Проблемы, возникшие в ходе реализации мероприятия</t>
  </si>
  <si>
    <t>Вид правового акта</t>
  </si>
  <si>
    <t>Дата принятия</t>
  </si>
  <si>
    <t>Номер</t>
  </si>
  <si>
    <t>Суть изменений (краткое изложение)</t>
  </si>
  <si>
    <t>Постановление Администрации муниципального образования «Завьяловский район»</t>
  </si>
  <si>
    <t>04</t>
  </si>
  <si>
    <t>Осуществление библиотечного обслуживания населения</t>
  </si>
  <si>
    <t>Организация досуга и развитие народного творчества</t>
  </si>
  <si>
    <t>Организация деятельности музейного дела</t>
  </si>
  <si>
    <t>Реализация установленных полномочий (функций) в культуре</t>
  </si>
  <si>
    <t>3</t>
  </si>
  <si>
    <t>Осуществление библиотечного, библиографического и информационного обслуживания пользователей библиотеки (удаленно через сеть "Интернет")</t>
  </si>
  <si>
    <t>Количество посещений удаленных пользователей</t>
  </si>
  <si>
    <t>Чел.</t>
  </si>
  <si>
    <t>Ед.</t>
  </si>
  <si>
    <t>Библиографическая обработка документов и создание каталогов</t>
  </si>
  <si>
    <t>Количество библиографических записей в сводном электронном каталоге</t>
  </si>
  <si>
    <t>Формирование, учет, изучение и обеспечение физического сохранения и безопасности фондов библиотеки</t>
  </si>
  <si>
    <t>Общее количество документов</t>
  </si>
  <si>
    <t>Число посетителей</t>
  </si>
  <si>
    <t>Количество предметов</t>
  </si>
  <si>
    <t> %</t>
  </si>
  <si>
    <t>Объектов</t>
  </si>
  <si>
    <t>№ 235</t>
  </si>
  <si>
    <t> Внесены изменения в соответствии с решением Совета депутатов муниципального образования «Завьяловский район» от 26.11.2014 № 353 «О бюджете муниципального образования «Завьяловский район» на 2015 год и плановый период 2016 и 2017 годов»</t>
  </si>
  <si>
    <t>№  4482</t>
  </si>
  <si>
    <t xml:space="preserve"> Внесены изменения в соответствии с решением Совета депутатов муниципального образования «Завьяловский район» от 23.11.2015 № 487 «О бюджете муниципального образования «Завьяловский район» на 2016 год» </t>
  </si>
  <si>
    <t>Осуществление библиотечного, обслуживания населения</t>
  </si>
  <si>
    <t>Управление культуры, спорта и молодежной политики Администрации муниципального образования «Завьяловский район» (далее - Управление), муниципальное бюджетное учреждение культуры «Межпоселенческая централизованная библиотечная система Завьяловского района» (далее - МБУК «МЦБС Завьяловского района»</t>
  </si>
  <si>
    <t>Организация и проведение досуговых мероприятий с целью продвижения чтения, повышения информационной культуры, организации досуга и популяризации различных областей знания</t>
  </si>
  <si>
    <t>Управление, МБУК «МЦБС Завьяловского района»</t>
  </si>
  <si>
    <t>Автоматизация сельских библиотек района и подключение к сети «Интернет»</t>
  </si>
  <si>
    <t>Предоставление доступа удаленным пользователям к информации, ресурсам, сервисам, размещенным на официальном сайте библиотеки, техническая поддержка сайта</t>
  </si>
  <si>
    <t>4</t>
  </si>
  <si>
    <t>1</t>
  </si>
  <si>
    <t>Комплектование книжного фонда библиотек района</t>
  </si>
  <si>
    <t>2</t>
  </si>
  <si>
    <t>5</t>
  </si>
  <si>
    <t>Управление</t>
  </si>
  <si>
    <t>Организация выездов руководителей и специалистов для участия в учебных мероприятиях, конференциях, совещаниях республиканского и федерального уровня</t>
  </si>
  <si>
    <t>6</t>
  </si>
  <si>
    <t>7</t>
  </si>
  <si>
    <t>Сохранение нематериального  культурного наследия народов Российской Федерации в области традиционной народной культуры</t>
  </si>
  <si>
    <t>8</t>
  </si>
  <si>
    <t>Организация и проведение фольклорных экспедиций по сбору  фольклорно-этнографического материала, его обработка и популяризация</t>
  </si>
  <si>
    <t>Организация выставок по декоративно-прикладному искусству и ремеслам</t>
  </si>
  <si>
    <t>Формирование, учет, изучение, обеспечение физического сохранения и безопасности музейных предметов, музейных коллекций</t>
  </si>
  <si>
    <t>Экспозиционно-выставочная деятельность</t>
  </si>
  <si>
    <t>Сохранение, использование, популяризация и охрана объектов культурного наследия (памятники истории и культуры)</t>
  </si>
  <si>
    <t>08</t>
  </si>
  <si>
    <t>611</t>
  </si>
  <si>
    <t>612</t>
  </si>
  <si>
    <t>540</t>
  </si>
  <si>
    <t>Выявление, изучение, сохранение, представление музейных предметов, музейных коллекций</t>
  </si>
  <si>
    <t>Методическое и информационное сопровождение деятельности учреждений культуры</t>
  </si>
  <si>
    <t>субсидии из бюджета Удмуртской Республики (в т.ч. из бюджета РФ)</t>
  </si>
  <si>
    <t>Библиотечное, библиографическое и информационное обслуживание пользователей библиотеки (в стационарных условиях)</t>
  </si>
  <si>
    <t>Библиотечное, библиографическое и информационное обслуживание пользователей библиотеки (вне стационара)</t>
  </si>
  <si>
    <t>Организация деятельности клубных формирований и формирований самодеятельного народного творчества (бесплатно)</t>
  </si>
  <si>
    <t>Количество посещений</t>
  </si>
  <si>
    <t>Муниципальная программа, подпрограмма</t>
  </si>
  <si>
    <t>Координатор</t>
  </si>
  <si>
    <t>Ответственный исполнитель</t>
  </si>
  <si>
    <t xml:space="preserve">Эффективность реализации муниципальной программы (подпрограммы) </t>
  </si>
  <si>
    <t>Организация библиотечной деятельности на основе использования новейших информационных технологий, предоставления пользователям доступа в корпоративные и глобальные информационные сети, обслуживание пользователей в режимах локального и удаленного доступа</t>
  </si>
  <si>
    <t>Формирование, учет, изучение, обеспечение физического сохранения и безопасности фондов библиотеки, включая оцифровку фондов</t>
  </si>
  <si>
    <t>Финансово-экономическое сопровождение деятельности муниципальных учреждений  культуры</t>
  </si>
  <si>
    <t>Предоставление мер социальной поддержки работникам культуры муниципальных учреждений Завьяловского района</t>
  </si>
  <si>
    <t>Капитальный ремонт объектов  и инфраструктуры учреждений культуры</t>
  </si>
  <si>
    <t>Улучшение ресурсной базы  оказания муниципальных услуг учреждениями культуры</t>
  </si>
  <si>
    <t>Критерии оценки эффективности муниципальной программы (код из приложения № 1 муниципальной программы (например 01.1.1, 01.01.02, 01.01.03 и т.д.))</t>
  </si>
  <si>
    <t>Степень достижения целевых показателей (индикаторов) (Rᴍᴨ)</t>
  </si>
  <si>
    <t>Тенденция развития*</t>
  </si>
  <si>
    <t>Ri</t>
  </si>
  <si>
    <t xml:space="preserve">Количество показателей </t>
  </si>
  <si>
    <t>Rмп</t>
  </si>
  <si>
    <t>* Если фактический показатель должен увеличиться относительно планового, то ставим 1; если фактический показатель должен уменьшиться, то ставим 0.</t>
  </si>
  <si>
    <t>Полнота использования запланированных на реализацию МП средств (Dᴍᴨ)</t>
  </si>
  <si>
    <t>Степень достижения целевых показателей  муниципальной программы (подпрограммы) (результативность)</t>
  </si>
  <si>
    <t>Полнота использования запланированных средств муниципальной программы (подпрограммы</t>
  </si>
  <si>
    <t>ЭМП</t>
  </si>
  <si>
    <t>RМП</t>
  </si>
  <si>
    <t>DМП</t>
  </si>
  <si>
    <r>
      <t>Эффективность реализации муниципальной программы (Э</t>
    </r>
    <r>
      <rPr>
        <b/>
        <sz val="11"/>
        <rFont val="Calibri"/>
        <family val="2"/>
        <charset val="204"/>
      </rPr>
      <t>ᴍᴨ)</t>
    </r>
  </si>
  <si>
    <t>Организация библиотечной деятельности на основе использования новейших информационных технологий, предоставленных пользователям доступа в корпоративные и глобальные информационные сети, обслуживание пользователей в режимах локального и удаленного доступа</t>
  </si>
  <si>
    <t>Расходы на уплату земельного налога</t>
  </si>
  <si>
    <t>Количество клубных формирований</t>
  </si>
  <si>
    <t>Муниципальная программа «Культура муниципального образования«Завьяловский район»</t>
  </si>
  <si>
    <t>0</t>
  </si>
  <si>
    <t xml:space="preserve">Муниципальная программа «Культура муниципального образования«Завьяловский район»  </t>
  </si>
  <si>
    <t>2020 – 2025 годы</t>
  </si>
  <si>
    <t xml:space="preserve">Управление, 
МБУК «МЦБС Завьяловского района»
</t>
  </si>
  <si>
    <t>МБУК «МЦБС Завьяловского района»</t>
  </si>
  <si>
    <t>Обеспечение регулярного поступления в библиотеки новой информации на различных носителях в соответствии с рекомендованными нормативами ежегодного пополнения книжных фондов в объеме 91 экз. на 1000 жителей</t>
  </si>
  <si>
    <t>Увеличение количества библио-графических записей в сводном электронном каталоге Удмуртской Республики создаст возможность более полного удовлетворения запросов удаленных пользовате-лей, увеличение количества библиографических записей, переданных в сводный электрон-ный каталог Удмуртской Респуб-лики, к 2021 году  составит 2,6 %</t>
  </si>
  <si>
    <t>Управление культуры,   МБУ «Культурный комплекс «Центральный»</t>
  </si>
  <si>
    <t>Сохранение и развитие народ-ной традиционной культуры, поддержка любительского и художественного творчества, самодеятельности и творчес-кой инициативы и социально-культурной активности насе-ления МО «Завьяловский район»</t>
  </si>
  <si>
    <t>Организация и проведение  различных по форме и темати-ке культурно-массовых меро-приятий, в том числе район-ных фестивалей, смотров, кон-курсов, концертов, выставок, творческих встреч, традицион-ных народных праздников («Троица», «Масленица» «Сабантуй» и т.д.)</t>
  </si>
  <si>
    <t>Увеличение количества участников культурно массовых мероприятий учреждений клубного типа к 2025 году составит 130 % от уровня 2017 года</t>
  </si>
  <si>
    <t>К 2025 году в реестр (электронный каталог) нематериального культурного наследия народов Российской Федерации будет предоставлено 10 объектов</t>
  </si>
  <si>
    <t xml:space="preserve">Проведение не менее 1экспедиции в год, результат – издание сборни-ков фольклорно-этнографического материала  
Использование фольклорно-этнографических материалов в работе исполнителей и коллективов любительского народного творчества, а также для организации и проведения  фольклорных представлений, путешествий-туров в целях ознакомления с историей, традициями и  обрядами народов, проживающих на территории  Завьяловского района
</t>
  </si>
  <si>
    <t>Проведение Международного фестиваля народного творчества «Окно в небо» имени Д.К. Зеленина</t>
  </si>
  <si>
    <t xml:space="preserve">Сохранение исторического и культурного наследия России, Удмуртской Республики и его использование для воспитания и образования граждан
Передача от поколения к поколению традиционных для российской цивилизации ценностей и норм, традиций, обычаев и образцов поведения;
взаимообогащение национальных культур, воспитание толерантности в сфере межнациональных отношений
</t>
  </si>
  <si>
    <t>Сохранение и развитие традиционных видов художественных промыслов и ремесел: ткачество, береста, керамика, роспись по дереву, узорное рукоделие, войлок, национальный костюм, лоскутное шитье</t>
  </si>
  <si>
    <t>Управление культуры,
МБУ «Культурный комплекс «Центральный»</t>
  </si>
  <si>
    <t>Количество сохраненных  видов (подвидов) декоративно – прикладного искусства и ремесел – 8</t>
  </si>
  <si>
    <t>Пропаганда достижений мастеров  декоративно-прикладного искусства, организация не менее 4 выставок в год</t>
  </si>
  <si>
    <t>Обеспечение  учреждений  культуры  специализированным  автотранспортом для  обслуживания  населения,  в  т. ч.  сельского  населения</t>
  </si>
  <si>
    <t xml:space="preserve">Приобретение передвижного многофункционального культурного центра (автоклуба) для обслуживания сельского населения </t>
  </si>
  <si>
    <t>Организация музейного дела</t>
  </si>
  <si>
    <t>Ежегодное пополнение музейных фондов с 2019 по 2021 гг. составит 150 единиц, с 2022 по 2025 гг. – 100 единиц, количество представленных (во всех формах) зрителю музейных предметов – не менее 700 единиц</t>
  </si>
  <si>
    <t>Количество экспонатов основного фонда составит не менее 2700 ед. хранения</t>
  </si>
  <si>
    <t>МБУ «Завьяловский музей истории и культуры»</t>
  </si>
  <si>
    <t>Управление культуры,
МБУ «Завьяловский музей истории и культуры»</t>
  </si>
  <si>
    <t>Экскурсионно-просветительская деятельность</t>
  </si>
  <si>
    <t>Количество выставочных проектов не менее 18 выставок в год</t>
  </si>
  <si>
    <t xml:space="preserve">Ежегодное количество экскурсий и мероприятий не менее 200 </t>
  </si>
  <si>
    <t xml:space="preserve">Повысится эффективность государственной охраны объектов
культурного наследия путем приведения документации по объектам в соответствие с действующим законодательством
</t>
  </si>
  <si>
    <t>Реализация установленных полномочий (функций) в сфере культуры</t>
  </si>
  <si>
    <t>Мероприятия, направленные на развитие и сохранение кадрового потенциала отрасли «культура», в том числе методическая работа в установленной сфере деятельности, повышение квалификации, подготовка и переподготовка, проведение аттестации работников учреждений культуры</t>
  </si>
  <si>
    <t>Ежегодное количество мероприятий методической направленности –25, количество прошедших аттестацию – 100 человек</t>
  </si>
  <si>
    <t>Повышение профессионального уровня руководителей и специалистов, улучшение качества выполняемой ими работы</t>
  </si>
  <si>
    <t>Внедрение информационно-коммуникационных технологий</t>
  </si>
  <si>
    <t>Обеспечение доступности сведений для взаимодействия с населением</t>
  </si>
  <si>
    <t xml:space="preserve">Подготовка и публикация информации на специализированном ресурсе официального сайта 
МО «Завьяловский район», посвященной вопросам культуры, организации культурно-досуговой деятельности в районе, планах мероприятий, проведенных мероприятиях, конкурсах и фестивалях, а также о муниципальных правовых актах, регламентирующих деятельность в сфере организации досуга и предоставления услуг организаций культуры
</t>
  </si>
  <si>
    <t>Информирование населения об организации досуга и предоставлении услуг организаций культуры</t>
  </si>
  <si>
    <t>Организация системы мероприятий по внутреннему финансовому контролю за использованием выделенных учреждениям культуры денежных средств, распределение бюджетных средств между учреждениями</t>
  </si>
  <si>
    <t>Предоставление мер социальной поддержки работникам муниципальных учреждений культуры Завьяловского района в виде денежной компенсации расходов по оплате жилых помещений и коммунальных услуг  (отопление, освещение)</t>
  </si>
  <si>
    <t>05</t>
  </si>
  <si>
    <t>Мероприятия, направленные на улучшение ресурсной базы учреждений культуры</t>
  </si>
  <si>
    <t>Приведение ресурсной базы оказания услуг  учреждениями культуры в соответствие с нормативами минимального ресурсного обеспечения</t>
  </si>
  <si>
    <t>Приведение ресурсной базы оказания услуг учреждениями культуры в соответствие с нормативами минимального ресурсного обеспечения</t>
  </si>
  <si>
    <t>Расходы на обеспечение развития и укрепление материально-технической базы муниципальных домов культуры в населенных пунктах с числом жителей до 50 тысяч человек</t>
  </si>
  <si>
    <t>Увеличение охвата сельского населения услугами учреждений культуры</t>
  </si>
  <si>
    <t xml:space="preserve">Управление культуры,
Управление финансов
</t>
  </si>
  <si>
    <t>Софинансирование расходов на строительство (реконструк-цию) и капитальный ремонт учреждений культурно-досугового типа в сельской местности</t>
  </si>
  <si>
    <t>Управление культуры</t>
  </si>
  <si>
    <t>Управление культуры, Управление финансов</t>
  </si>
  <si>
    <t>Программа "Культура муниципального образования«Завьяловский район"</t>
  </si>
  <si>
    <t>Расходы бюджета</t>
  </si>
  <si>
    <t>Тыс. руб.</t>
  </si>
  <si>
    <t>Методическое обеспечение в области библиотечного дела</t>
  </si>
  <si>
    <t>Количество мероприятий методической направленности</t>
  </si>
  <si>
    <t>Количество объектов</t>
  </si>
  <si>
    <t>Публичный показ музейных предметов, музейных коллекций (платный)</t>
  </si>
  <si>
    <t>Уровень удовлетворенности граждан  качеством предоставления муниципальных услуг (работ) в сфере культуры</t>
  </si>
  <si>
    <t xml:space="preserve">Доля муниципальных учреждений культуры, имеющих свой информационный сайт, в общем количестве муниципальных учреждений культуры </t>
  </si>
  <si>
    <t>Доля публичных библиотек, подключенных к информационно-телекоммуникационной сети «Интернет», в общем количестве библиотек МО «Завьяловский район»</t>
  </si>
  <si>
    <t>Увеличение количества  библиографических записей в сводном электронном каталоге библиотек Завьяловского района к 2021 году (по сравнению с предыдущим годом)</t>
  </si>
  <si>
    <t>Количество посещений библиотек Завьяловского района в год (в стационарных условиях)</t>
  </si>
  <si>
    <t>Посещений</t>
  </si>
  <si>
    <t>Ед .</t>
  </si>
  <si>
    <t>Количество экземпляров новых поступле-ний в библиотечные фонды публичных библиотек Завьяловского района на 1000  человек населения</t>
  </si>
  <si>
    <t xml:space="preserve">Увеличение количества участников культурно-массовых мероприятий учреждений клубного типа </t>
  </si>
  <si>
    <t xml:space="preserve">Увеличение количества участников клубных формирований </t>
  </si>
  <si>
    <t>Доля мероприятий, направленных на сохранение и развитие нематериального культурного наследия народов в общем количестве проводимых  мероприятий</t>
  </si>
  <si>
    <t>Количество объектов нематериального культурного наследия, направленных для включения в Государственный реестр нематериального культурного наследия</t>
  </si>
  <si>
    <t>Увеличение посещений музея</t>
  </si>
  <si>
    <t>Сохранение количества видов (подвидов) декоративно – прикладного искусства и ремесел</t>
  </si>
  <si>
    <t>Количество обучающих  мероприятий (семинары, мастер-классы, семинары-практикумы)</t>
  </si>
  <si>
    <t>Количество созданных (реконструирован-ных) и капитально отремонтированных объектов учреждений культуры</t>
  </si>
  <si>
    <t>Культура муниципального образования «Завьяловский район</t>
  </si>
  <si>
    <t>02.0.01</t>
  </si>
  <si>
    <t>06</t>
  </si>
  <si>
    <t>07</t>
  </si>
  <si>
    <t>09</t>
  </si>
  <si>
    <t>02.0.02</t>
  </si>
  <si>
    <t>02.0.03</t>
  </si>
  <si>
    <t>02.0.04</t>
  </si>
  <si>
    <t>02.0.05</t>
  </si>
  <si>
    <t>02.0.06</t>
  </si>
  <si>
    <t>02.0.07</t>
  </si>
  <si>
    <t>02.0.08</t>
  </si>
  <si>
    <t>02.0.09</t>
  </si>
  <si>
    <t>02.0.10</t>
  </si>
  <si>
    <t>02.0.11</t>
  </si>
  <si>
    <t>02.0.12</t>
  </si>
  <si>
    <t>02.0.13</t>
  </si>
  <si>
    <t>02.0.14</t>
  </si>
  <si>
    <t>Публичный показ музейных предметов, музейных коллекций (в стационарных условиях) (бесплатный)</t>
  </si>
  <si>
    <t>0200166770</t>
  </si>
  <si>
    <t>02001L5190</t>
  </si>
  <si>
    <t>0200200000</t>
  </si>
  <si>
    <t>0200266770</t>
  </si>
  <si>
    <t>0200260480</t>
  </si>
  <si>
    <t>0200300000</t>
  </si>
  <si>
    <t>0200366770</t>
  </si>
  <si>
    <t>0200360480</t>
  </si>
  <si>
    <t>0200460120</t>
  </si>
  <si>
    <t>0200460260</t>
  </si>
  <si>
    <t>0200460030</t>
  </si>
  <si>
    <t xml:space="preserve"> </t>
  </si>
  <si>
    <t>Увеличение количества участников клубных формирований к 2025 году составит 107 % от уровня 2017 года</t>
  </si>
  <si>
    <t>Управление культуры, спорта, молодежной политики и архивного дела Администрации муниципального образования «Завьяловский район»</t>
  </si>
  <si>
    <t>Заместитель главы Администрации МО "Завьяловский район" по социальному комплексу</t>
  </si>
  <si>
    <t>Мероприятия, направленные на реализацию установленных полномочий (функций) Управления</t>
  </si>
  <si>
    <t>611,612</t>
  </si>
  <si>
    <t>Программа "Культура муниципального образования «Завьяловский район"</t>
  </si>
  <si>
    <t>Расходы на разработку проектно-сметной документации</t>
  </si>
  <si>
    <t>0200260170</t>
  </si>
  <si>
    <t xml:space="preserve"> Субсидии на государственную поддержку отрасли культуры за счет средств резервного фонда Правительства Российской Федерации (Мероприятия по модернизации библиотек в части комплектования книжных фондов библиотек муниципальных образований в Удмуртской Республике)</t>
  </si>
  <si>
    <t>0200460250</t>
  </si>
  <si>
    <t>Расходы на проведение капитального ремонта (ремонта), модернизации, реконструкции объектов муниципальной собственности</t>
  </si>
  <si>
    <t>0200260180</t>
  </si>
  <si>
    <t>Мероприятия по проведению капитального ремонта объектов государственной (муниципальной) собственности, включённых в Перечень объектов капитального ремонта, финансируемых за счёт средств бюджета Удмуртской Республики, утверждённый Правительством Удмуртской Республики</t>
  </si>
  <si>
    <t>0200200830</t>
  </si>
  <si>
    <t xml:space="preserve"> Расходы на укрепление материально-технической базы</t>
  </si>
  <si>
    <t>285</t>
  </si>
  <si>
    <t>Публичный показ музейных предметов, музейных коллекций (вне стационара) (бесплатный)</t>
  </si>
  <si>
    <t xml:space="preserve">Организация и проведение культурно-массовых мероприятий (творческие) </t>
  </si>
  <si>
    <t>Количество мероприятий</t>
  </si>
  <si>
    <t>Количество мероприятий (фестиваль, выставка, конкурс, тематический концерт)</t>
  </si>
  <si>
    <t>Организация и проведение культурно-массовых мероприятий (методические)</t>
  </si>
  <si>
    <t>Количество мероприятий (семинар, конференция, мастер-класс и другие)</t>
  </si>
  <si>
    <t>ед.</t>
  </si>
  <si>
    <t>Организация и проведение культурно-массовых мероприятий (иные зрелищные)</t>
  </si>
  <si>
    <t>Количество мероприятий (игровые и конкурсные программы, сольные концерты и спектакли народных (образцовых) коллективов, творческие мастер-классы и другие)</t>
  </si>
  <si>
    <t>Выявление, изучение, сохранение, развитие и популяризация объектов нематериального культурного наследия народов Российской Федерации в области традиционной народной культуры (выявление)</t>
  </si>
  <si>
    <t>Выявление, изучение, сохранение, развитие и популяризация объектов нематериального культурного наследия народов Российской Федерации в области традиционной народной культуры (популяризация)</t>
  </si>
  <si>
    <t>Организация и проведение культурно-массовых мероприятий (творческие мероприятия, методические и иные зрелищные)</t>
  </si>
  <si>
    <t>Выявление, изучение, сохранение, развитие и популяризация объектов нематериального культурного наследия народов РФ в области традиционной народной культуры</t>
  </si>
  <si>
    <t xml:space="preserve">Постановление Администрации муниципального образования «Завьяловский район» </t>
  </si>
  <si>
    <t xml:space="preserve">10                                                                               ткачество двухремизное, ткачество поясов, обработка пластовой бересты, керамика пластовая, керамика лепная, роспись по мотивам удмуртского костюма,орнаментальная,сюжетная, народная игрушка, лоскутное шитьё. </t>
  </si>
  <si>
    <t>Подключение к сети «Интернет» 100%</t>
  </si>
  <si>
    <t xml:space="preserve">Информированность пользователей услугами библиотеки
К 2025 г. количество посещений удаленных пользователей составит  не менее 25400  посещений
</t>
  </si>
  <si>
    <t>50% библиотек имеют доступ в интернет (15Гб) USB-модем. Лимит 15 гб - не дает возможность обеспечить инновационное развитие библиотеке</t>
  </si>
  <si>
    <t>100 % модернизация сельских библиотек к 2025 г. обеспечит инновационное развитие сети библиотек путем освоения новых технологий и автоматизации библиотечных процессов</t>
  </si>
  <si>
    <t xml:space="preserve">7                Выставка керамических изделий Суворовой О.И. в рамках Республиканской выставки изделий дпи "Ош" Районная выставка изделий декоративно-прикладного творчества "Мелодия тканого полотна"  Выставка "Легендарный Калашников"            Выставка "Творение души и рук"                   Персональная выставка Ивановой Валентины Григорьевны "Волшебство своими руками"         Выставка мастеров МО "Казмасское" Персональная выставка Русиновой Татьяны Вячеславовны"Добрых дел мастерство" </t>
  </si>
  <si>
    <t>Отклонений нет</t>
  </si>
  <si>
    <t>Выполнение муниципальной работы обеспечит качественное формирование фонда с учетом потребностей населения и к 2025 году объем общего фонда составит 191000 экземпляров</t>
  </si>
  <si>
    <t>Специалистам учреждений культуры и педагогам из мер социальной поддержки оказывается возмещение коммунальных услуг</t>
  </si>
  <si>
    <t>020015519F</t>
  </si>
  <si>
    <t>0200260150</t>
  </si>
  <si>
    <t>611,  612</t>
  </si>
  <si>
    <r>
      <t xml:space="preserve">Форма 5. </t>
    </r>
    <r>
      <rPr>
        <sz val="12"/>
        <rFont val="Times New Roman"/>
        <family val="1"/>
        <charset val="204"/>
      </rPr>
      <t>Отчет о достигнутых значениях целевых показателей (индикаторов) муниципальной программы  «Культура муниципального образования «Завьяловский район»</t>
    </r>
  </si>
  <si>
    <r>
      <t>Форма 6.</t>
    </r>
    <r>
      <rPr>
        <sz val="12"/>
        <color indexed="8"/>
        <rFont val="Times New Roman"/>
        <family val="1"/>
        <charset val="204"/>
      </rPr>
      <t xml:space="preserve"> Сведения о внесенных за отчетный период изменениях в муниципальную программу  «Культура муниципального образования «Завьяловский район»</t>
    </r>
  </si>
  <si>
    <t>за 2022 год</t>
  </si>
  <si>
    <t>Факт за 2021 год</t>
  </si>
  <si>
    <t>План на конец  2022 года</t>
  </si>
  <si>
    <t>Факт на конец 2022 года</t>
  </si>
  <si>
    <t>Факт на конец  2022 года</t>
  </si>
  <si>
    <t>Предоставление мер социальной поддержки работникам культуры муници-пальных учреждений Завьяловского района</t>
  </si>
  <si>
    <t xml:space="preserve">В 2022 году плановые показатели: 
- количество зарегистрированных пользователей составит- 21200 человек,
- количество документов, выданных из фонда библиотек 424000единиц,
- количество посещений и обращений - 362776 единиц
</t>
  </si>
  <si>
    <t>В 2022 году показатели : 
- количество зарегистрированных пользователей  -  21618 человек,
- количество документов, выданных из фонда библиотек 416862 единиц,
- количество посещений - 379031 единиц</t>
  </si>
  <si>
    <t xml:space="preserve"> Понизилось количество выданных из фондов библиотек документов. Основными причинами послужили отсутствие библиотечного обслуживания при проверке книжного фонда по причине смены сотрудников и наличие в течение года вакансий в структурных подразделениях МБУК "МЦБС Завьяловского района"</t>
  </si>
  <si>
    <t>Продвижение книги и чтения, повышение информационной культуры, организация досуга, популяризация различных областей знаний, привлечение новых пользователей в библиотеки. Ежегодное количество посетителей мероприятий составит не менее 60000 чел.</t>
  </si>
  <si>
    <t>Продвижение книги и чтения, повышение информационной культуры, организация досуга, популяризация различных областей знаний, привлечение новых пользователей в библиотеки. Количество посетителей мероприятий в 2022 году составило не менее 88042 чел.</t>
  </si>
  <si>
    <t xml:space="preserve">  В 2022 году количество обращений удаленных пользователей (сайт)-107996, при плане-107636.</t>
  </si>
  <si>
    <t>Плановый проказатель выполнен. 2022 год - объем общего книжного фонда составляет 191000экземпляров</t>
  </si>
  <si>
    <t>Плановый показатель выполнен и составил в 2022 году 94,8 экз. на 1000 жителей</t>
  </si>
  <si>
    <t xml:space="preserve">Плановый показатель перевыполнен.Увеличение количества библиографических записей в сводном электронном каталоге Удмуртской Республики создает возможность более полного удовлетворения запросов удаленных пользователей, увеличение количества библиографических записей, переданных в сводный электронный каталог Удмуртской Республики, в 2022 году составило 2,7 % </t>
  </si>
  <si>
    <t xml:space="preserve">В 2017 году количество участников формирований 8103 чел. В 2022 году число участников клубных формирований- 7299 (90%) 
</t>
  </si>
  <si>
    <t>Плановый показатель на 2022г. по Нацпроекту - 8102 чел.   Не выполнение плана связано с выводом из структуры КК "Центральный" Центра ДПИ, сокращением спортивных кружков в учреждениях СКК, при переводе их в СДК, малое количество учитываемых в журналах формирований специалистов по делам молодежи.</t>
  </si>
  <si>
    <t>В 2017 году количество участников культурно- массовых мероприятий 397406                                            В 2022 году количество участников культурно- массовых мероприятий 345693</t>
  </si>
  <si>
    <t>Плановый показатель - количество посещений по Национальному проекту на  2022 г – 459933 чел. Не выполнение плана связано с выводом из структуры КК "Центральный" Центра ДПИ, снижением посещаемости в связи с СВО</t>
  </si>
  <si>
    <t>В республиканский реестр объектов нематериального культурного наследия в 2022 году отправлено 8 объектов</t>
  </si>
  <si>
    <t xml:space="preserve">В 2022 году проведены 4 фольклорные экспедиции -  Галкина З.Ф. д.Непременная Лудзя сохранен  «Обряд переодевания невесты»; Ансамбль удмуртской песни «Казмас гуръёс» сохранен Обряд «Шорт миськон», 
участники летней фольклорной творческой смены «Истоки» КК «Центральный» записали песни д. Каменное, гостевые песни, народные игры и в д. Непременная Лудзя записали обряд одевание невесты, народные игры. </t>
  </si>
  <si>
    <t>В 2022 году Фестиваль "Окно в небо" не проводился, так как проводится 1 раз в 2 года.</t>
  </si>
  <si>
    <t xml:space="preserve">Передвижной многофункциональный культурный центр (автоклуб) для обслуживания сельского населения приобретен в 2020 году.                                                                                 В 2022 году в малых деревнях проведено 107 мероприятий, 8562 участника.
Из них 78 мероприятий для жителей деревень, не имеющих стационарных учреждений культуры.
Обслужено 44 деревни.      </t>
  </si>
  <si>
    <t>Пополнение фонда в 2022 г. составило:426 единиц; количество представленных ( во всех формах) зрителю музейных предметов - 982 ед.</t>
  </si>
  <si>
    <t>На ЭФЗК было сдано 425 предметов. Комиссией ЭФЗК было принято решение о постановке на государственной учет в основной фонд 358 предметов, в научно-вспомогательный – 67. Увеличение количества экспонируемых предметов музейного фонда Учреждения связано с тем, что в текущем 2022 году в музее экспонировалась постоянная экспозиция «Коммунальная квартира», выставки «Листая страницы истории» (с 2018) и «История одной квартиры» (с 2021 г.).</t>
  </si>
  <si>
    <t>Количество экспонатов основного фонда составило 3914 ед.</t>
  </si>
  <si>
    <t>На ЭФЗК было сдано 425 предметов. Комиссией ЭФЗК было принято решение о постановке на государственной учет в основной фонд 358 предметов, в научно-вспомогательный – 67.</t>
  </si>
  <si>
    <t>Количество выставочных проектов составило 21 выставки.</t>
  </si>
  <si>
    <t>Перевыполнение показателя связано с виртуальными выставками- 3 части посвященных А.В.Мамонтову.</t>
  </si>
  <si>
    <t>Количество экскурсий и мероприятий составило 301 единиц.</t>
  </si>
  <si>
    <t>Рост показателя связан с увеличением количества музейно-педагогических программ и с привлечением в Учреждение посетителей по программе «Пушкинская карта»</t>
  </si>
  <si>
    <t xml:space="preserve">Муниципальному бюджетному учреждению «Завьяловский музей истории и культуры» в 2022 году были переданы  в оперативное управление три объекта культурного наследия регионального значения, включенных в Единый государственный реестр объектов культурного наследия (памятников истории и культуры) народов Российской Федерации, расположенных на территории Завьяловского района:
- «Здание, где размещался штаб Емельяна Ивановича Пугачева в 1773 г.» (с. Завьялово, ул. Пугачевская, дом 24), переданный Постановлением Администрации муниципального образования «Муниципальный округ «Завьяловский район Удмуртской Республики» № 3116 от 18.11.2022; вид, номер, дата государственной регистрации права: оперативное управление 18:08:078014:65-18/072/2022-2 02.12.2022;
- «Братская могила революционеров, замученных в плавучей тюрьме в 1918 году» (с. Гольяны, ул. Чкалова 6 б), переданный Постановлением Администрации муниципального образования «Муниципальный округ «Завьяловский район Удмуртской Республики» № 3285 от 30.11.2022; вид, номер, дата государственной регистрации права: оперативное управление 18:08:072001:1674-18/072/2022-6 16.12.2022;
- «Оружейный склад Ижевского завода, конец XIX века» (с. Гольяны, ул. Чкалова 6 а), переданный Постановлением Администрации муниципального образования «Муниципальный округ «Завьяловский район Удмуртской Республики» № 3285 от 30.11.2022; вид, номер, дата государственной регистрации права: оперативное управление 18:08:072002:1279-18/072/2022-6 16.12.2022.
</t>
  </si>
  <si>
    <t>Исполнение охранных обязательств. Отсутствие лимитов бюджетных ассигнований на данные цели.</t>
  </si>
  <si>
    <t xml:space="preserve">В 2022 году все   учреждения культуры активно ведут свои страницы  в соцсетях.  Проводятся мероприятия  в режиме онлайн – с использованием дистанционных технологий на различных цифровых средствах и носителях и интернет платформах. </t>
  </si>
  <si>
    <t>В 2022 году все   учреждения культуры активно ведут свои страницы  в соцсетях.  Проводятся мероприятия  в режиме онлайн – с использованием дистанционных технологий на различных цифровых средствах и носителях и интернет платформах. Работником Управления наполнялся сайт"Госвеб" Завьяловскогог района</t>
  </si>
  <si>
    <r>
      <t xml:space="preserve">При Управлении создана комиссия по оценке эффективности деятельности учреждений культуры, спорта и молодёжной политики – ежеквартально подводятся итоги выполнения муниципальных заданий учреждений (с размещением на сайте bas.gov) и оценка эффективности их деятельности, согласно утвержденному положению.
По итогам работы в 2022 г.  учреждения культуры, спорта и молодёжной политики  достигли планового показателя по внебюджетной (платной) деятельности.  
</t>
    </r>
    <r>
      <rPr>
        <b/>
        <sz val="9"/>
        <rFont val="Times New Roman"/>
        <family val="1"/>
        <charset val="204"/>
      </rPr>
      <t>Плановый показатель по доходам по учреждениям – 4810000 руб.; факт составил – 5937462 руб.</t>
    </r>
    <r>
      <rPr>
        <sz val="9"/>
        <rFont val="Times New Roman"/>
        <family val="1"/>
        <charset val="204"/>
      </rPr>
      <t xml:space="preserve">
Внебюджетные средства направляются учреждениями на приобретение строительных материалов для проведения ремонтных работ, на канцелярско-хозяйственные расходы; услуги связи (интернет), на  оплату труда, на проведение мероприятий, на обслуживание офисной техники и проведение текущего ремонта, транспортные услуги (ГСМ), на прохождение сотрудниками учреждения ежегодного медосмотра, на пошив сценических костюмов и приобретение расходных материалов.</t>
    </r>
  </si>
  <si>
    <t xml:space="preserve">
КК «Центральный»-ремонт входной группы, ремонт туалетов, помещения Молодежного центра, замена радиаторов;</t>
  </si>
  <si>
    <t xml:space="preserve">
Отремонтирован СДК «Завьяловский» (Ст. Мартьяново). Произведен косметический ремонт 2-х кабинетов Управления культуры, хореографического зала в ККЦ, холла 2-й вахты ККЦ; коридоров ДШИ, 4-х кабинетов ДШИ.
Итого текущий ремонт- 8мил.564тыс.
Освоены финансовые средства   по федеральному проекту «Оснащение муниципальных музеев». 
</t>
  </si>
  <si>
    <t xml:space="preserve">В рамках Федерального партийного проекта «Культура малой Родины» в 2022 СДК «Каменский»  произведены ремонтные работы на сумму 2218736,58 руб. </t>
  </si>
  <si>
    <t xml:space="preserve">
</t>
  </si>
  <si>
    <t xml:space="preserve">
СДК «Бабинский» (наказы избирателей)- косметический ремонт,  приобретение кресел, одежда сцены;
ДЦ Азинский – проведен косметический ремонт;
ДЦ «Новокварсинский»- проведен ремонт крыши, косметика; ДЦ «Кииякский» - замена окон;
СДК «Вараксинский» ремонт крыльца
ДЦ «Новый Сентег» - ремонт кабинетов» СДК «Пироговский» ремонт помещения для специалистов;</t>
  </si>
  <si>
    <t xml:space="preserve">В 2022 году была проведена Независимая оценка качества оказания услуг организациями в сфере культуры . Оценка была произведена по 5 показателям. 1.«Открытость и доступность информации об организации» об организации»-97,2 %
2. «Комфортность условий предоставления услуг»-93,8 %
3. «Доступность услуг для инвалидов»-31,6%
4. «Доброжелательность, вежливость работников организации сферы культуры»-97,9 %
5. «Удовлетворенность условиями оказания услуг»-96,6 % . </t>
  </si>
  <si>
    <t xml:space="preserve">Наблюдается незначительное отклонение в положительную сторону, благодаря увеличению финансирования на подписку периодических изданий. По базовым нормам организации сети и ресурсного обеспечения
общедоступных библиотек муниципальных образований (Российская библиотечная ассоциация, 2007 год) объем новых поступления с числом жителей до 25 тыс. составляет 250 экземпляров. </t>
  </si>
  <si>
    <t xml:space="preserve">  Всего участников  культурно – досуговых мероприятий в 2021 году-315250 чел. Плановый показатель - количество посещений по Национальному проекту на  2022 г – 459933 чел. , факт -345693 чел.
 Не выполнение плана связано с выводом из структуры КК "Центральный" Центра ДПИ, снижением посещаемости в связи с СВО
 </t>
  </si>
  <si>
    <t>В 2022г. Кол-во участников- 7299 чел.  План на 2022г. по Нацпроекту - 8102 чел. Не выполнение плана связано с выводом из структуры КК "Центральный" Центра ДПИ, снижением посещаемости в связи с СВО</t>
  </si>
  <si>
    <t xml:space="preserve">  Всего в  2022 г. проведено  4559 культурно – массовых  мероприятий, в том числе 302 мероприятия по сохранению НКН.</t>
  </si>
  <si>
    <t xml:space="preserve">Число посещение в музее в 2022 г. составило 5093 человек. Вне музея мероприятия музея посетило 1699. Плановые показатели по посещаемости по муниципальной программе и по Национальному проекту "Культура" на 2022 г. выполнены в полном объеме. </t>
  </si>
  <si>
    <t xml:space="preserve">Отремонтированы: СДК «Каменский» по проекту «Культура малой родины», СДК «Завьяловский» (Ст. Мартьяново). </t>
  </si>
  <si>
    <t>Факт на начало отчетного периода (за 2021 год)</t>
  </si>
  <si>
    <t>Внесены изменения в соответствии с  Бюджетным кодексом Российской Федерации, решением Совета депутатов муниципального образования «Завьяловский район» от 08.05.2019 № 744 « Об утверждении Перечня муниципалльных программ, подлежащих разработке на 202-2025 годы", решением Совета депутатов муниципального образования "Муниципальный округ "Завьяловский район Удмурсткой Республики от 08.12.2021 №99 "О бюджете муниципального образования «Муниципальный округ Завьяловский район Удмурсткой Республики» на 2022 год и на плановый период 2023 и 2024 годов»</t>
  </si>
  <si>
    <r>
      <t xml:space="preserve">Форма 7. </t>
    </r>
    <r>
      <rPr>
        <sz val="12"/>
        <color indexed="8"/>
        <rFont val="Times New Roman"/>
        <family val="1"/>
        <charset val="204"/>
      </rPr>
      <t>Результаты оценки эффективности муниципальной программы «Культура муниципального образования «Завьяловский район» за 2022 год</t>
    </r>
  </si>
  <si>
    <t>В 2022 году было проведено 37 мероприятий методической направленности (не включая методические выезды и консультации). Аттестовано- 96 человек</t>
  </si>
  <si>
    <t>Отдел ведет работу по сохранению и развитию следующих видов декоративно-
прикладного искусства и ремесел:
1 Традиционное ткачество (двухремизное)
2 Традиционное ткачество (ткачество поясов)
3 Народная игрушка
4 Костюмная кукла
5 Художественная обработка бересты (пластовая)
6 Плетение (береста)
7 Художественная роспись (по мотивам удмуртского костюма)
8 Художественная роспись (орнаментальная)
9 Художественная роспись (сюжетная)
10 Художественная керамика.</t>
  </si>
  <si>
    <t>В 2022 году было проведено 37 мероприятий методической направленности (не включая методические выезды и консультации)</t>
  </si>
  <si>
    <r>
      <t xml:space="preserve"> </t>
    </r>
    <r>
      <rPr>
        <sz val="9"/>
        <rFont val="Times New Roman"/>
        <family val="1"/>
        <charset val="204"/>
      </rPr>
      <t xml:space="preserve">В 2022 году по программе «Творческие люди» от Завьяловского района прошли обучение 15 человек (один человек- дважды) - Казанский государственный институт культуры – 3 человека, Саратовская государственная консерватория имени Л.В. Собинова – 4 человека, Краснодарский государственный институт культуры – 9 человек.
</t>
    </r>
  </si>
  <si>
    <t>К плану на 1 января отчетного года</t>
  </si>
  <si>
    <t>Оценка расходов согласно муниципальной программе и сводной бюджетной росписи на отчетную дату</t>
  </si>
  <si>
    <t xml:space="preserve">Сводная бюджетная роспись на 1 января отчетного года </t>
  </si>
  <si>
    <t xml:space="preserve">Сводная бюджетная роспись на отчетную дату </t>
  </si>
  <si>
    <t>К плану на отчетную дату</t>
  </si>
  <si>
    <t>Управление культуры, спорта и молодежной политики и архивного дела Администрации муниципального образования «Муниципальный округ Завьяловский район Удмуртской Республики»</t>
  </si>
  <si>
    <t>280</t>
  </si>
  <si>
    <t>Муниципальная программа «Культура Завьяловского района"</t>
  </si>
  <si>
    <t>Оценка эффективности реализации муниципальной программы «Культура Завьяловского района» за 2022 год</t>
  </si>
  <si>
    <t>Форма 3. Отчет о выполнении основных мероприятий муниципальной программы «Культура Завьяловского района»</t>
  </si>
  <si>
    <r>
      <t xml:space="preserve">Форма 2. </t>
    </r>
    <r>
      <rPr>
        <b/>
        <sz val="12"/>
        <color indexed="8"/>
        <rFont val="Times New Roman"/>
        <family val="1"/>
        <charset val="204"/>
      </rPr>
      <t xml:space="preserve">Отчет о расходах на реализацию муниципальной программы «Культура Завьяловского района» за счет всех источников финансирования </t>
    </r>
  </si>
  <si>
    <t>Форма 1. Отчет об использовании бюджетных ассигнований бюджета муниципального образования  «Завьяловский район» на  реализацию муниципальной программы «Культура Завьяловского района»</t>
  </si>
  <si>
    <t>Мероприятия по подключению общедоступных библиотек к сети Интернет и развитие системы библиотечного дела с учетом задачи расширения информационных технологий и оцифровки</t>
  </si>
  <si>
    <t>Сводная бюджетная роспись на 1 января отчетного года</t>
  </si>
  <si>
    <t>Сводная бюджетная роспись на отчетную дату</t>
  </si>
  <si>
    <t>611, 612</t>
  </si>
  <si>
    <t>121, 122, 242, 244</t>
  </si>
  <si>
    <t>0200460032</t>
  </si>
  <si>
    <t xml:space="preserve"> 121, 129</t>
  </si>
  <si>
    <t>0200400310</t>
  </si>
  <si>
    <t>0200460990</t>
  </si>
  <si>
    <t>Обеспечение учреждений культуры специализированным автотранспортом для обслуживания населения, в том числе сельского населения</t>
  </si>
  <si>
    <t>020A155190</t>
  </si>
  <si>
    <t>Техническое оснащение региональных и муниципальных музеев</t>
  </si>
  <si>
    <t>0200400000</t>
  </si>
  <si>
    <t>Расходы на выполнение наказов избирателей депутатам Совета депутатов муниципального образования "Муниципальный округ Завьяловский район Удмуртской Республики"</t>
  </si>
  <si>
    <t>0200160322</t>
  </si>
  <si>
    <t xml:space="preserve">Расход на проведение капитального ремонта, модернизации, реконструкции объектов муниципальной собственности  </t>
  </si>
  <si>
    <t>0200160150</t>
  </si>
  <si>
    <t>0200160170</t>
  </si>
  <si>
    <t>Резервный фонд Правительства Удмуртской Республики</t>
  </si>
  <si>
    <t>0200200310</t>
  </si>
  <si>
    <t>Расходы на проведение Республиканских сельских спортивных игр</t>
  </si>
  <si>
    <t>0200260185</t>
  </si>
  <si>
    <t>0200160321</t>
  </si>
  <si>
    <t>Расходы на выполнение наказов избирателей депутатам Госсовета Удмуртской Республики"</t>
  </si>
  <si>
    <t>244</t>
  </si>
  <si>
    <t>0200260322</t>
  </si>
  <si>
    <t>Оказание муниципальными учреждениями муниципальных услуг, выполнения работ, финансовое обеспечение деятельности муниципальных учреждений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</si>
  <si>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(выполнения работ)</t>
  </si>
  <si>
    <t>0200266772</t>
  </si>
  <si>
    <t xml:space="preserve">Расходы на предоставление субсидий бюджетным и автономным организациям на компенсацию процентных ставок по кредитам, полученным в российских кредитных организациях </t>
  </si>
  <si>
    <t>0200266773</t>
  </si>
  <si>
    <t xml:space="preserve">Расходы на обеспечение развития и укрепление материально-технической базы муниципальных домов культуры в населенных пунктах с числом жителей до 50 тысяч человек  </t>
  </si>
  <si>
    <t>02002L4670</t>
  </si>
  <si>
    <t>Обеспечение деятельности централизованных бухгалтерийи прочих учреждений</t>
  </si>
  <si>
    <t>0200360185</t>
  </si>
  <si>
    <t>Администрация муниципального образования «Муниципальный округ Завьяловский район Удмуртской Республики»</t>
  </si>
  <si>
    <t>Государственная поддержка отрасли культуры                                                     Субсидии бюджетным учреждениям на иные цели</t>
  </si>
  <si>
    <r>
      <t>Форма 4.</t>
    </r>
    <r>
      <rPr>
        <sz val="9"/>
        <color indexed="8"/>
        <rFont val="Times New Roman"/>
        <family val="1"/>
        <charset val="204"/>
      </rPr>
      <t xml:space="preserve"> Отчет о выполнении сводных показателей муниципальных заданий на оказание муниципальных услуг (выполнение работ) </t>
    </r>
  </si>
  <si>
    <t>14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</si>
</sst>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52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Arial Cyr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b/>
      <sz val="11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8"/>
      <color rgb="FF00B050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1"/>
      <color rgb="FF00B050"/>
      <name val="Calibri"/>
      <family val="2"/>
      <charset val="204"/>
      <scheme val="minor"/>
    </font>
    <font>
      <b/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color rgb="FFFF0000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u/>
      <sz val="9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9"/>
      <color rgb="FFFF0000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9" fontId="14" fillId="0" borderId="0" applyFont="0" applyFill="0" applyBorder="0" applyAlignment="0" applyProtection="0"/>
  </cellStyleXfs>
  <cellXfs count="439">
    <xf numFmtId="0" fontId="0" fillId="0" borderId="0" xfId="0"/>
    <xf numFmtId="0" fontId="0" fillId="0" borderId="0" xfId="0" applyBorder="1"/>
    <xf numFmtId="0" fontId="17" fillId="0" borderId="1" xfId="0" applyFont="1" applyBorder="1" applyAlignment="1">
      <alignment horizontal="center" vertical="center" wrapText="1"/>
    </xf>
    <xf numFmtId="0" fontId="17" fillId="2" borderId="1" xfId="0" applyFont="1" applyFill="1" applyBorder="1" applyAlignment="1">
      <alignment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9" fillId="0" borderId="0" xfId="0" applyFont="1" applyAlignment="1">
      <alignment vertical="center" wrapText="1"/>
    </xf>
    <xf numFmtId="0" fontId="20" fillId="0" borderId="0" xfId="0" applyFont="1" applyAlignment="1">
      <alignment vertical="center" wrapText="1"/>
    </xf>
    <xf numFmtId="0" fontId="21" fillId="2" borderId="1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22" fillId="0" borderId="2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 wrapText="1"/>
    </xf>
    <xf numFmtId="0" fontId="23" fillId="0" borderId="0" xfId="0" applyFont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6" fillId="0" borderId="0" xfId="0" applyFont="1"/>
    <xf numFmtId="49" fontId="17" fillId="3" borderId="4" xfId="0" applyNumberFormat="1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0" xfId="0" applyFont="1" applyBorder="1" applyAlignment="1">
      <alignment vertical="center"/>
    </xf>
    <xf numFmtId="0" fontId="17" fillId="0" borderId="0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14" fontId="25" fillId="0" borderId="1" xfId="0" applyNumberFormat="1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49" fontId="24" fillId="0" borderId="2" xfId="0" applyNumberFormat="1" applyFont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28" fillId="0" borderId="0" xfId="0" applyFont="1" applyAlignment="1">
      <alignment horizontal="justify" vertical="center"/>
    </xf>
    <xf numFmtId="0" fontId="20" fillId="0" borderId="1" xfId="0" applyFont="1" applyBorder="1" applyAlignment="1">
      <alignment vertical="center" wrapText="1"/>
    </xf>
    <xf numFmtId="0" fontId="17" fillId="0" borderId="4" xfId="0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24" fillId="0" borderId="4" xfId="0" applyNumberFormat="1" applyFont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49" fontId="17" fillId="3" borderId="2" xfId="0" applyNumberFormat="1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49" fontId="21" fillId="3" borderId="2" xfId="0" applyNumberFormat="1" applyFont="1" applyFill="1" applyBorder="1" applyAlignment="1">
      <alignment horizontal="center" vertical="center" wrapText="1"/>
    </xf>
    <xf numFmtId="0" fontId="21" fillId="3" borderId="2" xfId="0" applyFont="1" applyFill="1" applyBorder="1" applyAlignment="1">
      <alignment horizontal="center" vertical="center" wrapText="1"/>
    </xf>
    <xf numFmtId="0" fontId="16" fillId="0" borderId="0" xfId="0" applyFont="1"/>
    <xf numFmtId="0" fontId="0" fillId="0" borderId="0" xfId="0" applyProtection="1"/>
    <xf numFmtId="2" fontId="0" fillId="0" borderId="0" xfId="0" applyNumberFormat="1" applyBorder="1" applyAlignment="1" applyProtection="1">
      <alignment horizontal="center" vertical="center"/>
    </xf>
    <xf numFmtId="1" fontId="0" fillId="0" borderId="6" xfId="0" applyNumberFormat="1" applyBorder="1" applyAlignment="1" applyProtection="1">
      <alignment horizontal="center" vertical="center"/>
    </xf>
    <xf numFmtId="0" fontId="5" fillId="0" borderId="0" xfId="0" applyFont="1" applyAlignment="1" applyProtection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14" fontId="26" fillId="4" borderId="6" xfId="0" applyNumberFormat="1" applyFont="1" applyFill="1" applyBorder="1" applyAlignment="1" applyProtection="1">
      <alignment horizontal="center" vertical="center"/>
      <protection locked="0"/>
    </xf>
    <xf numFmtId="0" fontId="26" fillId="0" borderId="6" xfId="0" applyFont="1" applyBorder="1" applyAlignment="1" applyProtection="1">
      <alignment horizontal="left" vertical="center"/>
    </xf>
    <xf numFmtId="0" fontId="26" fillId="4" borderId="6" xfId="0" applyFont="1" applyFill="1" applyBorder="1" applyAlignment="1" applyProtection="1">
      <alignment horizontal="center" vertical="center"/>
      <protection locked="0"/>
    </xf>
    <xf numFmtId="0" fontId="26" fillId="0" borderId="6" xfId="0" applyFont="1" applyBorder="1" applyAlignment="1" applyProtection="1">
      <alignment horizontal="left" vertical="center" wrapText="1"/>
    </xf>
    <xf numFmtId="0" fontId="26" fillId="0" borderId="7" xfId="0" applyFont="1" applyBorder="1" applyAlignment="1" applyProtection="1">
      <alignment horizontal="left" vertical="center"/>
    </xf>
    <xf numFmtId="2" fontId="26" fillId="0" borderId="0" xfId="0" applyNumberFormat="1" applyFont="1" applyBorder="1" applyAlignment="1" applyProtection="1">
      <alignment horizontal="center" vertical="center"/>
    </xf>
    <xf numFmtId="1" fontId="26" fillId="0" borderId="6" xfId="0" applyNumberFormat="1" applyFont="1" applyBorder="1" applyAlignment="1" applyProtection="1">
      <alignment horizontal="center" vertical="center"/>
    </xf>
    <xf numFmtId="2" fontId="29" fillId="3" borderId="0" xfId="0" applyNumberFormat="1" applyFont="1" applyFill="1" applyBorder="1" applyAlignment="1" applyProtection="1">
      <alignment vertical="center"/>
    </xf>
    <xf numFmtId="0" fontId="26" fillId="0" borderId="0" xfId="0" applyFont="1" applyProtection="1"/>
    <xf numFmtId="0" fontId="26" fillId="0" borderId="0" xfId="0" applyFont="1" applyBorder="1" applyAlignment="1" applyProtection="1">
      <alignment vertical="center" wrapText="1"/>
    </xf>
    <xf numFmtId="0" fontId="29" fillId="0" borderId="6" xfId="0" applyFont="1" applyBorder="1" applyAlignment="1" applyProtection="1">
      <alignment horizontal="center" vertical="center" wrapText="1"/>
    </xf>
    <xf numFmtId="0" fontId="30" fillId="0" borderId="0" xfId="0" applyFont="1" applyAlignment="1">
      <alignment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16" fillId="0" borderId="0" xfId="0" applyFont="1" applyBorder="1"/>
    <xf numFmtId="0" fontId="16" fillId="0" borderId="0" xfId="0" applyFont="1" applyAlignment="1">
      <alignment horizontal="center"/>
    </xf>
    <xf numFmtId="0" fontId="27" fillId="0" borderId="1" xfId="0" applyFont="1" applyBorder="1" applyAlignment="1">
      <alignment horizontal="center" vertical="center"/>
    </xf>
    <xf numFmtId="0" fontId="16" fillId="3" borderId="0" xfId="0" applyFont="1" applyFill="1"/>
    <xf numFmtId="0" fontId="27" fillId="3" borderId="1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justify" vertical="center"/>
    </xf>
    <xf numFmtId="0" fontId="11" fillId="0" borderId="1" xfId="0" applyFont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49" fontId="26" fillId="0" borderId="6" xfId="0" applyNumberFormat="1" applyFont="1" applyBorder="1" applyAlignment="1" applyProtection="1">
      <alignment horizontal="center" vertical="center"/>
    </xf>
    <xf numFmtId="49" fontId="26" fillId="0" borderId="0" xfId="0" applyNumberFormat="1" applyFont="1" applyBorder="1" applyAlignment="1" applyProtection="1">
      <alignment horizontal="center" vertical="center"/>
    </xf>
    <xf numFmtId="49" fontId="29" fillId="3" borderId="0" xfId="0" applyNumberFormat="1" applyFont="1" applyFill="1" applyBorder="1" applyAlignment="1" applyProtection="1">
      <alignment vertical="center"/>
    </xf>
    <xf numFmtId="0" fontId="26" fillId="0" borderId="6" xfId="0" applyNumberFormat="1" applyFont="1" applyBorder="1" applyAlignment="1" applyProtection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49" fontId="31" fillId="0" borderId="5" xfId="0" applyNumberFormat="1" applyFont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 wrapText="1"/>
    </xf>
    <xf numFmtId="0" fontId="15" fillId="0" borderId="0" xfId="0" applyFont="1"/>
    <xf numFmtId="49" fontId="32" fillId="0" borderId="4" xfId="0" applyNumberFormat="1" applyFont="1" applyBorder="1" applyAlignment="1">
      <alignment horizontal="center" vertical="center" wrapText="1"/>
    </xf>
    <xf numFmtId="49" fontId="24" fillId="0" borderId="3" xfId="0" applyNumberFormat="1" applyFont="1" applyBorder="1" applyAlignment="1">
      <alignment horizontal="center" vertical="center" wrapText="1"/>
    </xf>
    <xf numFmtId="0" fontId="20" fillId="0" borderId="1" xfId="0" applyFont="1" applyFill="1" applyBorder="1" applyAlignment="1">
      <alignment vertical="center" wrapText="1"/>
    </xf>
    <xf numFmtId="0" fontId="0" fillId="0" borderId="0" xfId="0" applyFill="1" applyAlignment="1">
      <alignment horizontal="center"/>
    </xf>
    <xf numFmtId="0" fontId="18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0" fillId="0" borderId="0" xfId="0" applyFont="1"/>
    <xf numFmtId="0" fontId="21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33" fillId="3" borderId="1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justify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31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top" wrapText="1"/>
    </xf>
    <xf numFmtId="0" fontId="11" fillId="0" borderId="3" xfId="0" applyFont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49" fontId="34" fillId="0" borderId="5" xfId="0" applyNumberFormat="1" applyFont="1" applyBorder="1" applyAlignment="1">
      <alignment horizontal="center" vertical="center"/>
    </xf>
    <xf numFmtId="0" fontId="35" fillId="0" borderId="0" xfId="0" applyFont="1" applyAlignment="1">
      <alignment vertical="center" wrapText="1"/>
    </xf>
    <xf numFmtId="0" fontId="36" fillId="0" borderId="0" xfId="0" applyFont="1"/>
    <xf numFmtId="49" fontId="34" fillId="0" borderId="4" xfId="0" applyNumberFormat="1" applyFont="1" applyBorder="1" applyAlignment="1">
      <alignment horizontal="center" vertical="center"/>
    </xf>
    <xf numFmtId="0" fontId="35" fillId="3" borderId="0" xfId="0" applyFont="1" applyFill="1" applyAlignment="1">
      <alignment vertical="center" wrapText="1"/>
    </xf>
    <xf numFmtId="0" fontId="2" fillId="0" borderId="3" xfId="0" applyFont="1" applyBorder="1" applyAlignment="1">
      <alignment vertical="center"/>
    </xf>
    <xf numFmtId="0" fontId="11" fillId="0" borderId="0" xfId="0" applyFont="1" applyAlignment="1">
      <alignment vertical="center" wrapText="1"/>
    </xf>
    <xf numFmtId="49" fontId="37" fillId="0" borderId="5" xfId="0" applyNumberFormat="1" applyFont="1" applyBorder="1" applyAlignment="1">
      <alignment horizontal="center" vertical="center"/>
    </xf>
    <xf numFmtId="0" fontId="38" fillId="0" borderId="0" xfId="0" applyFont="1" applyAlignment="1">
      <alignment vertical="center" wrapText="1"/>
    </xf>
    <xf numFmtId="49" fontId="37" fillId="0" borderId="4" xfId="0" applyNumberFormat="1" applyFont="1" applyBorder="1" applyAlignment="1">
      <alignment horizontal="center" vertical="center"/>
    </xf>
    <xf numFmtId="49" fontId="37" fillId="0" borderId="9" xfId="0" applyNumberFormat="1" applyFont="1" applyBorder="1" applyAlignment="1">
      <alignment horizontal="center" vertical="center"/>
    </xf>
    <xf numFmtId="49" fontId="37" fillId="0" borderId="2" xfId="0" applyNumberFormat="1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38" fillId="3" borderId="2" xfId="0" applyFont="1" applyFill="1" applyBorder="1" applyAlignment="1">
      <alignment horizontal="center" vertical="center" wrapText="1"/>
    </xf>
    <xf numFmtId="0" fontId="38" fillId="0" borderId="2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1" fillId="0" borderId="4" xfId="0" applyFont="1" applyFill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left" vertical="center" wrapText="1"/>
    </xf>
    <xf numFmtId="49" fontId="13" fillId="0" borderId="5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1" fillId="0" borderId="1" xfId="2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18" xfId="0" applyFont="1" applyBorder="1" applyAlignment="1">
      <alignment horizontal="left" vertical="center" wrapText="1"/>
    </xf>
    <xf numFmtId="0" fontId="11" fillId="0" borderId="18" xfId="0" applyFont="1" applyBorder="1" applyAlignment="1">
      <alignment vertical="center" wrapText="1"/>
    </xf>
    <xf numFmtId="0" fontId="11" fillId="3" borderId="3" xfId="0" applyFont="1" applyFill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3" borderId="18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49" fontId="29" fillId="5" borderId="6" xfId="0" applyNumberFormat="1" applyFont="1" applyFill="1" applyBorder="1" applyAlignment="1" applyProtection="1">
      <alignment horizontal="center" vertical="center"/>
    </xf>
    <xf numFmtId="0" fontId="17" fillId="2" borderId="1" xfId="0" applyFont="1" applyFill="1" applyBorder="1" applyAlignment="1">
      <alignment vertical="top" wrapText="1"/>
    </xf>
    <xf numFmtId="0" fontId="18" fillId="0" borderId="1" xfId="0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26" fillId="0" borderId="0" xfId="0" applyFont="1" applyFill="1"/>
    <xf numFmtId="0" fontId="29" fillId="0" borderId="0" xfId="0" applyFont="1" applyFill="1"/>
    <xf numFmtId="0" fontId="11" fillId="0" borderId="6" xfId="0" applyFont="1" applyFill="1" applyBorder="1" applyAlignment="1">
      <alignment horizontal="center" vertical="center" wrapText="1"/>
    </xf>
    <xf numFmtId="49" fontId="11" fillId="0" borderId="6" xfId="0" applyNumberFormat="1" applyFont="1" applyFill="1" applyBorder="1" applyAlignment="1">
      <alignment horizontal="center" vertical="center" wrapText="1"/>
    </xf>
    <xf numFmtId="2" fontId="26" fillId="0" borderId="0" xfId="0" applyNumberFormat="1" applyFont="1" applyFill="1"/>
    <xf numFmtId="165" fontId="11" fillId="0" borderId="6" xfId="0" applyNumberFormat="1" applyFont="1" applyFill="1" applyBorder="1" applyAlignment="1">
      <alignment horizontal="center" vertical="center" wrapText="1"/>
    </xf>
    <xf numFmtId="165" fontId="3" fillId="0" borderId="6" xfId="0" applyNumberFormat="1" applyFont="1" applyFill="1" applyBorder="1" applyAlignment="1">
      <alignment horizontal="center" vertical="center" wrapText="1"/>
    </xf>
    <xf numFmtId="0" fontId="38" fillId="0" borderId="4" xfId="0" applyFont="1" applyFill="1" applyBorder="1" applyAlignment="1">
      <alignment horizontal="left" vertical="center" wrapText="1"/>
    </xf>
    <xf numFmtId="0" fontId="27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64" fontId="11" fillId="3" borderId="1" xfId="0" applyNumberFormat="1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vertical="top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25" fillId="0" borderId="31" xfId="0" applyFont="1" applyBorder="1" applyAlignment="1">
      <alignment horizontal="center" vertical="center" wrapText="1"/>
    </xf>
    <xf numFmtId="14" fontId="20" fillId="0" borderId="27" xfId="0" applyNumberFormat="1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11" fillId="0" borderId="16" xfId="0" applyNumberFormat="1" applyFont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left" vertical="top" wrapText="1"/>
    </xf>
    <xf numFmtId="0" fontId="27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165" fontId="12" fillId="0" borderId="6" xfId="0" applyNumberFormat="1" applyFont="1" applyFill="1" applyBorder="1" applyAlignment="1">
      <alignment horizontal="center" vertical="center" wrapText="1"/>
    </xf>
    <xf numFmtId="2" fontId="11" fillId="7" borderId="6" xfId="0" applyNumberFormat="1" applyFont="1" applyFill="1" applyBorder="1" applyAlignment="1">
      <alignment horizontal="center" vertical="top" wrapText="1"/>
    </xf>
    <xf numFmtId="0" fontId="11" fillId="7" borderId="6" xfId="0" applyFont="1" applyFill="1" applyBorder="1" applyAlignment="1">
      <alignment horizontal="center" vertical="top" wrapText="1"/>
    </xf>
    <xf numFmtId="0" fontId="42" fillId="0" borderId="0" xfId="0" applyFont="1" applyFill="1"/>
    <xf numFmtId="165" fontId="27" fillId="0" borderId="6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top" wrapText="1"/>
    </xf>
    <xf numFmtId="0" fontId="29" fillId="9" borderId="0" xfId="0" applyFont="1" applyFill="1"/>
    <xf numFmtId="165" fontId="3" fillId="9" borderId="0" xfId="0" applyNumberFormat="1" applyFont="1" applyFill="1" applyBorder="1" applyAlignment="1">
      <alignment horizontal="center" vertical="center" wrapText="1"/>
    </xf>
    <xf numFmtId="165" fontId="12" fillId="8" borderId="0" xfId="0" applyNumberFormat="1" applyFont="1" applyFill="1" applyBorder="1" applyAlignment="1">
      <alignment horizontal="center" vertical="center" wrapText="1"/>
    </xf>
    <xf numFmtId="0" fontId="26" fillId="8" borderId="0" xfId="0" applyFont="1" applyFill="1"/>
    <xf numFmtId="165" fontId="11" fillId="8" borderId="0" xfId="0" applyNumberFormat="1" applyFont="1" applyFill="1" applyBorder="1" applyAlignment="1">
      <alignment horizontal="center" vertical="center" wrapText="1"/>
    </xf>
    <xf numFmtId="0" fontId="26" fillId="9" borderId="0" xfId="0" applyFont="1" applyFill="1"/>
    <xf numFmtId="165" fontId="7" fillId="0" borderId="6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165" fontId="38" fillId="0" borderId="6" xfId="0" applyNumberFormat="1" applyFont="1" applyFill="1" applyBorder="1" applyAlignment="1">
      <alignment horizontal="center" vertical="center" wrapText="1"/>
    </xf>
    <xf numFmtId="0" fontId="44" fillId="0" borderId="6" xfId="0" applyFont="1" applyFill="1" applyBorder="1"/>
    <xf numFmtId="0" fontId="3" fillId="0" borderId="6" xfId="0" applyFont="1" applyFill="1" applyBorder="1" applyAlignment="1">
      <alignment vertical="top" wrapText="1"/>
    </xf>
    <xf numFmtId="0" fontId="3" fillId="0" borderId="6" xfId="0" applyFont="1" applyFill="1" applyBorder="1" applyAlignment="1">
      <alignment horizontal="center"/>
    </xf>
    <xf numFmtId="2" fontId="3" fillId="0" borderId="6" xfId="0" applyNumberFormat="1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vertical="center" wrapText="1"/>
    </xf>
    <xf numFmtId="49" fontId="12" fillId="0" borderId="6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right" vertical="center"/>
    </xf>
    <xf numFmtId="165" fontId="42" fillId="0" borderId="0" xfId="0" applyNumberFormat="1" applyFont="1" applyFill="1" applyBorder="1" applyAlignment="1">
      <alignment horizontal="right" vertical="center"/>
    </xf>
    <xf numFmtId="0" fontId="42" fillId="0" borderId="0" xfId="0" applyFont="1" applyFill="1" applyAlignment="1">
      <alignment horizontal="right" vertical="center"/>
    </xf>
    <xf numFmtId="165" fontId="42" fillId="9" borderId="0" xfId="0" applyNumberFormat="1" applyFont="1" applyFill="1" applyAlignment="1">
      <alignment horizontal="right" vertical="center"/>
    </xf>
    <xf numFmtId="0" fontId="42" fillId="9" borderId="0" xfId="0" applyFont="1" applyFill="1" applyAlignment="1">
      <alignment horizontal="right" vertical="center"/>
    </xf>
    <xf numFmtId="0" fontId="43" fillId="9" borderId="0" xfId="0" applyFont="1" applyFill="1" applyAlignment="1">
      <alignment horizontal="right" vertical="center"/>
    </xf>
    <xf numFmtId="165" fontId="42" fillId="8" borderId="0" xfId="0" applyNumberFormat="1" applyFont="1" applyFill="1" applyAlignment="1">
      <alignment horizontal="right" vertical="center"/>
    </xf>
    <xf numFmtId="0" fontId="16" fillId="8" borderId="0" xfId="0" applyFont="1" applyFill="1" applyAlignment="1">
      <alignment horizontal="right" vertical="center"/>
    </xf>
    <xf numFmtId="165" fontId="42" fillId="0" borderId="0" xfId="0" applyNumberFormat="1" applyFont="1" applyFill="1" applyAlignment="1">
      <alignment horizontal="right" vertical="center"/>
    </xf>
    <xf numFmtId="0" fontId="16" fillId="9" borderId="0" xfId="0" applyFont="1" applyFill="1" applyAlignment="1">
      <alignment horizontal="right" vertical="center"/>
    </xf>
    <xf numFmtId="165" fontId="16" fillId="0" borderId="0" xfId="0" applyNumberFormat="1" applyFont="1" applyFill="1" applyBorder="1" applyAlignment="1">
      <alignment vertical="center"/>
    </xf>
    <xf numFmtId="165" fontId="27" fillId="0" borderId="0" xfId="0" applyNumberFormat="1" applyFont="1" applyFill="1" applyBorder="1" applyAlignment="1">
      <alignment vertical="center" wrapText="1"/>
    </xf>
    <xf numFmtId="165" fontId="45" fillId="0" borderId="0" xfId="0" applyNumberFormat="1" applyFont="1" applyFill="1" applyBorder="1" applyAlignment="1">
      <alignment vertical="center"/>
    </xf>
    <xf numFmtId="0" fontId="42" fillId="0" borderId="0" xfId="0" applyFont="1" applyFill="1" applyAlignment="1">
      <alignment vertical="center"/>
    </xf>
    <xf numFmtId="0" fontId="42" fillId="9" borderId="0" xfId="0" applyFont="1" applyFill="1" applyAlignment="1">
      <alignment vertical="center"/>
    </xf>
    <xf numFmtId="0" fontId="26" fillId="0" borderId="0" xfId="0" applyFont="1" applyFill="1" applyAlignment="1">
      <alignment vertical="center" wrapText="1"/>
    </xf>
    <xf numFmtId="0" fontId="44" fillId="0" borderId="0" xfId="0" applyFont="1" applyFill="1" applyAlignment="1">
      <alignment vertical="center" wrapText="1"/>
    </xf>
    <xf numFmtId="0" fontId="26" fillId="0" borderId="0" xfId="0" applyFont="1" applyFill="1" applyAlignment="1">
      <alignment vertical="center"/>
    </xf>
    <xf numFmtId="0" fontId="3" fillId="0" borderId="6" xfId="0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6" fillId="0" borderId="0" xfId="0" applyFont="1" applyFill="1"/>
    <xf numFmtId="0" fontId="3" fillId="0" borderId="6" xfId="0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/>
    </xf>
    <xf numFmtId="0" fontId="18" fillId="0" borderId="6" xfId="0" applyFont="1" applyBorder="1" applyAlignment="1">
      <alignment horizontal="left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left"/>
    </xf>
    <xf numFmtId="0" fontId="17" fillId="0" borderId="6" xfId="0" applyFont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18" fillId="0" borderId="6" xfId="0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top" wrapText="1"/>
    </xf>
    <xf numFmtId="164" fontId="3" fillId="0" borderId="14" xfId="0" applyNumberFormat="1" applyFont="1" applyBorder="1" applyAlignment="1">
      <alignment horizontal="center" vertical="top" wrapText="1"/>
    </xf>
    <xf numFmtId="164" fontId="3" fillId="0" borderId="17" xfId="0" applyNumberFormat="1" applyFont="1" applyBorder="1" applyAlignment="1">
      <alignment horizontal="center" vertical="top" wrapText="1"/>
    </xf>
    <xf numFmtId="0" fontId="48" fillId="0" borderId="0" xfId="0" applyFont="1"/>
    <xf numFmtId="0" fontId="17" fillId="0" borderId="0" xfId="0" applyFont="1" applyAlignment="1">
      <alignment vertical="center" wrapText="1"/>
    </xf>
    <xf numFmtId="0" fontId="24" fillId="0" borderId="6" xfId="0" applyFont="1" applyBorder="1" applyAlignment="1">
      <alignment vertical="center" wrapText="1"/>
    </xf>
    <xf numFmtId="0" fontId="50" fillId="0" borderId="0" xfId="0" applyFont="1"/>
    <xf numFmtId="0" fontId="51" fillId="0" borderId="0" xfId="0" applyFont="1"/>
    <xf numFmtId="0" fontId="48" fillId="0" borderId="0" xfId="0" applyFont="1" applyAlignment="1"/>
    <xf numFmtId="0" fontId="48" fillId="0" borderId="0" xfId="0" applyFont="1" applyAlignment="1">
      <alignment horizontal="left"/>
    </xf>
    <xf numFmtId="0" fontId="48" fillId="0" borderId="0" xfId="0" applyFont="1" applyAlignment="1">
      <alignment horizontal="center"/>
    </xf>
    <xf numFmtId="0" fontId="43" fillId="3" borderId="0" xfId="0" applyFont="1" applyFill="1"/>
    <xf numFmtId="0" fontId="43" fillId="0" borderId="0" xfId="0" applyFont="1"/>
    <xf numFmtId="0" fontId="43" fillId="0" borderId="0" xfId="0" applyFont="1" applyFill="1"/>
    <xf numFmtId="164" fontId="43" fillId="0" borderId="0" xfId="0" applyNumberFormat="1" applyFont="1" applyFill="1"/>
    <xf numFmtId="164" fontId="43" fillId="0" borderId="0" xfId="0" applyNumberFormat="1" applyFont="1"/>
    <xf numFmtId="164" fontId="7" fillId="3" borderId="6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 wrapText="1"/>
    </xf>
    <xf numFmtId="165" fontId="3" fillId="0" borderId="6" xfId="0" applyNumberFormat="1" applyFont="1" applyBorder="1" applyAlignment="1">
      <alignment horizontal="center" vertical="top" wrapText="1"/>
    </xf>
    <xf numFmtId="165" fontId="3" fillId="0" borderId="17" xfId="0" applyNumberFormat="1" applyFont="1" applyBorder="1" applyAlignment="1">
      <alignment horizontal="center" vertical="top" wrapText="1"/>
    </xf>
    <xf numFmtId="165" fontId="17" fillId="0" borderId="6" xfId="0" applyNumberFormat="1" applyFont="1" applyFill="1" applyBorder="1" applyAlignment="1">
      <alignment horizontal="center" vertical="center"/>
    </xf>
    <xf numFmtId="165" fontId="18" fillId="0" borderId="17" xfId="0" applyNumberFormat="1" applyFont="1" applyBorder="1" applyAlignment="1">
      <alignment horizontal="center" vertical="top" wrapText="1"/>
    </xf>
    <xf numFmtId="165" fontId="18" fillId="0" borderId="14" xfId="0" applyNumberFormat="1" applyFont="1" applyBorder="1" applyAlignment="1">
      <alignment horizontal="center" vertical="top" wrapText="1"/>
    </xf>
    <xf numFmtId="165" fontId="3" fillId="0" borderId="14" xfId="0" applyNumberFormat="1" applyFont="1" applyBorder="1" applyAlignment="1">
      <alignment horizontal="center" vertical="top" wrapText="1"/>
    </xf>
    <xf numFmtId="165" fontId="3" fillId="0" borderId="6" xfId="0" applyNumberFormat="1" applyFont="1" applyFill="1" applyBorder="1" applyAlignment="1">
      <alignment horizontal="center" vertical="center"/>
    </xf>
    <xf numFmtId="165" fontId="3" fillId="0" borderId="6" xfId="0" applyNumberFormat="1" applyFont="1" applyFill="1" applyBorder="1" applyAlignment="1">
      <alignment horizontal="center"/>
    </xf>
    <xf numFmtId="49" fontId="24" fillId="0" borderId="6" xfId="0" applyNumberFormat="1" applyFont="1" applyFill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2" fontId="29" fillId="5" borderId="6" xfId="0" applyNumberFormat="1" applyFont="1" applyFill="1" applyBorder="1" applyAlignment="1" applyProtection="1">
      <alignment horizontal="center" vertical="center"/>
    </xf>
    <xf numFmtId="2" fontId="39" fillId="6" borderId="21" xfId="0" applyNumberFormat="1" applyFont="1" applyFill="1" applyBorder="1" applyAlignment="1" applyProtection="1">
      <alignment horizontal="center" vertical="center"/>
    </xf>
    <xf numFmtId="2" fontId="39" fillId="6" borderId="0" xfId="0" applyNumberFormat="1" applyFont="1" applyFill="1" applyAlignment="1" applyProtection="1">
      <alignment horizontal="center" vertical="center"/>
    </xf>
    <xf numFmtId="0" fontId="29" fillId="0" borderId="6" xfId="0" applyFont="1" applyBorder="1" applyAlignment="1" applyProtection="1">
      <alignment horizontal="center" vertical="center" wrapText="1"/>
    </xf>
    <xf numFmtId="0" fontId="26" fillId="0" borderId="6" xfId="0" applyFont="1" applyBorder="1" applyAlignment="1" applyProtection="1">
      <alignment vertical="center"/>
    </xf>
    <xf numFmtId="0" fontId="26" fillId="0" borderId="6" xfId="0" applyFont="1" applyBorder="1" applyAlignment="1" applyProtection="1">
      <alignment horizontal="center" vertical="center" wrapText="1"/>
    </xf>
    <xf numFmtId="0" fontId="26" fillId="0" borderId="0" xfId="0" applyFont="1" applyBorder="1" applyAlignment="1" applyProtection="1">
      <alignment vertical="center" wrapText="1"/>
    </xf>
    <xf numFmtId="2" fontId="29" fillId="5" borderId="22" xfId="0" applyNumberFormat="1" applyFont="1" applyFill="1" applyBorder="1" applyAlignment="1" applyProtection="1">
      <alignment horizontal="center" vertical="center"/>
    </xf>
    <xf numFmtId="2" fontId="29" fillId="5" borderId="23" xfId="0" applyNumberFormat="1" applyFont="1" applyFill="1" applyBorder="1" applyAlignment="1" applyProtection="1">
      <alignment horizontal="center" vertical="center"/>
    </xf>
    <xf numFmtId="2" fontId="29" fillId="5" borderId="24" xfId="0" applyNumberFormat="1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5" xfId="0" applyNumberFormat="1" applyFont="1" applyFill="1" applyBorder="1" applyAlignment="1">
      <alignment horizontal="center" vertical="center" wrapText="1"/>
    </xf>
    <xf numFmtId="49" fontId="7" fillId="0" borderId="20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29" xfId="0" applyFont="1" applyBorder="1" applyAlignment="1">
      <alignment horizontal="center" vertical="top" wrapText="1"/>
    </xf>
    <xf numFmtId="49" fontId="24" fillId="0" borderId="5" xfId="0" applyNumberFormat="1" applyFont="1" applyBorder="1" applyAlignment="1">
      <alignment horizontal="center" vertical="center"/>
    </xf>
    <xf numFmtId="49" fontId="24" fillId="0" borderId="9" xfId="0" applyNumberFormat="1" applyFont="1" applyBorder="1" applyAlignment="1">
      <alignment horizontal="center" vertical="center"/>
    </xf>
    <xf numFmtId="49" fontId="24" fillId="0" borderId="29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0" fontId="24" fillId="0" borderId="29" xfId="0" applyFont="1" applyBorder="1" applyAlignment="1">
      <alignment horizontal="center" vertical="center"/>
    </xf>
    <xf numFmtId="0" fontId="24" fillId="0" borderId="30" xfId="0" applyFont="1" applyBorder="1" applyAlignment="1">
      <alignment vertical="center" wrapText="1"/>
    </xf>
    <xf numFmtId="0" fontId="24" fillId="0" borderId="9" xfId="0" applyFont="1" applyBorder="1" applyAlignment="1">
      <alignment vertical="center" wrapText="1"/>
    </xf>
    <xf numFmtId="0" fontId="24" fillId="0" borderId="29" xfId="0" applyFont="1" applyBorder="1" applyAlignment="1">
      <alignment vertical="center" wrapText="1"/>
    </xf>
    <xf numFmtId="0" fontId="18" fillId="0" borderId="25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49" fontId="24" fillId="0" borderId="6" xfId="0" applyNumberFormat="1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vertical="center" wrapText="1"/>
    </xf>
    <xf numFmtId="0" fontId="18" fillId="0" borderId="6" xfId="0" applyFont="1" applyBorder="1" applyAlignment="1">
      <alignment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0" fontId="49" fillId="0" borderId="0" xfId="0" applyFont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64" fontId="3" fillId="7" borderId="6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24" fillId="0" borderId="6" xfId="0" applyNumberFormat="1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 wrapText="1"/>
    </xf>
    <xf numFmtId="0" fontId="48" fillId="0" borderId="6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left" vertical="top" wrapText="1"/>
    </xf>
    <xf numFmtId="49" fontId="17" fillId="0" borderId="6" xfId="0" applyNumberFormat="1" applyFont="1" applyFill="1" applyBorder="1" applyAlignment="1">
      <alignment horizontal="center" vertical="center"/>
    </xf>
    <xf numFmtId="0" fontId="18" fillId="0" borderId="6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>
      <alignment horizontal="center" vertical="center" wrapText="1"/>
    </xf>
    <xf numFmtId="0" fontId="48" fillId="0" borderId="6" xfId="0" applyFont="1" applyBorder="1" applyAlignment="1">
      <alignment horizontal="center" vertical="center" wrapText="1"/>
    </xf>
    <xf numFmtId="0" fontId="31" fillId="0" borderId="12" xfId="0" applyFont="1" applyBorder="1" applyAlignment="1">
      <alignment horizontal="center" vertical="center"/>
    </xf>
    <xf numFmtId="0" fontId="31" fillId="0" borderId="8" xfId="0" applyFont="1" applyBorder="1" applyAlignment="1">
      <alignment horizontal="center" vertical="center"/>
    </xf>
    <xf numFmtId="0" fontId="31" fillId="0" borderId="26" xfId="0" applyFont="1" applyBorder="1" applyAlignment="1">
      <alignment horizontal="center" vertical="center"/>
    </xf>
    <xf numFmtId="0" fontId="31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3" fillId="0" borderId="28" xfId="0" applyFont="1" applyBorder="1" applyAlignment="1">
      <alignment horizontal="center" vertical="center" wrapText="1"/>
    </xf>
    <xf numFmtId="0" fontId="40" fillId="0" borderId="12" xfId="0" applyFont="1" applyBorder="1" applyAlignment="1">
      <alignment horizontal="center" vertical="center" wrapText="1"/>
    </xf>
    <xf numFmtId="0" fontId="40" fillId="0" borderId="3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&#1054;&#1058;&#1063;&#1045;&#1058;%20&#1079;&#1072;%20%202022%20&#1087;&#1086;%20&#1052;&#1055;_&#1042;&#1077;&#1088;&#1072;%20&#1042;&#1072;&#1089;&#1080;&#1083;&#1100;&#1077;&#1074;&#1085;&#1072;%20&#1045;&#1088;&#1084;&#1086;&#1083;&#1080;&#1085;&#1072;_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Э общая"/>
      <sheetName val="форма 1"/>
      <sheetName val="форма 2"/>
      <sheetName val="форма 3"/>
      <sheetName val="форма 4"/>
      <sheetName val="форма 5"/>
      <sheetName val="форма 6"/>
      <sheetName val="форма 7"/>
    </sheetNames>
    <sheetDataSet>
      <sheetData sheetId="0">
        <row r="12">
          <cell r="C12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5"/>
  <sheetViews>
    <sheetView tabSelected="1" workbookViewId="0">
      <selection activeCell="H17" sqref="H17"/>
    </sheetView>
  </sheetViews>
  <sheetFormatPr defaultRowHeight="15"/>
  <cols>
    <col min="1" max="1" width="89.5703125" style="50" customWidth="1"/>
    <col min="2" max="2" width="33" style="50" customWidth="1"/>
    <col min="3" max="3" width="17.5703125" style="50" customWidth="1"/>
    <col min="4" max="13" width="7.7109375" style="50" customWidth="1"/>
    <col min="14" max="16384" width="9.140625" style="50"/>
  </cols>
  <sheetData>
    <row r="1" spans="1:16" ht="33.6" customHeight="1">
      <c r="A1" s="335" t="s">
        <v>362</v>
      </c>
      <c r="B1" s="335"/>
      <c r="C1" s="335"/>
      <c r="D1" s="335"/>
      <c r="E1" s="335"/>
      <c r="F1" s="53"/>
      <c r="G1" s="53"/>
      <c r="H1" s="53"/>
      <c r="I1" s="53"/>
      <c r="J1" s="53"/>
      <c r="K1" s="53"/>
      <c r="L1" s="53"/>
      <c r="M1" s="53"/>
    </row>
    <row r="3" spans="1:16" ht="36.75" customHeight="1">
      <c r="A3" s="339" t="s">
        <v>133</v>
      </c>
      <c r="B3" s="340"/>
      <c r="C3" s="59" t="s">
        <v>225</v>
      </c>
      <c r="D3" s="59" t="s">
        <v>229</v>
      </c>
      <c r="E3" s="59" t="s">
        <v>230</v>
      </c>
      <c r="F3" s="59" t="s">
        <v>231</v>
      </c>
      <c r="G3" s="59" t="s">
        <v>232</v>
      </c>
      <c r="H3" s="59" t="s">
        <v>233</v>
      </c>
      <c r="I3" s="59" t="s">
        <v>234</v>
      </c>
      <c r="J3" s="59" t="s">
        <v>235</v>
      </c>
      <c r="K3" s="59" t="s">
        <v>236</v>
      </c>
      <c r="L3" s="59" t="s">
        <v>237</v>
      </c>
      <c r="M3" s="59" t="s">
        <v>238</v>
      </c>
      <c r="N3" s="59" t="s">
        <v>239</v>
      </c>
      <c r="O3" s="59" t="s">
        <v>240</v>
      </c>
      <c r="P3" s="59" t="s">
        <v>241</v>
      </c>
    </row>
    <row r="4" spans="1:16" ht="33.75" customHeight="1">
      <c r="A4" s="339" t="s">
        <v>134</v>
      </c>
      <c r="B4" s="60" t="s">
        <v>135</v>
      </c>
      <c r="C4" s="61">
        <v>1</v>
      </c>
      <c r="D4" s="61">
        <v>1</v>
      </c>
      <c r="E4" s="61">
        <v>1</v>
      </c>
      <c r="F4" s="61">
        <v>1</v>
      </c>
      <c r="G4" s="61">
        <v>1</v>
      </c>
      <c r="H4" s="61">
        <v>1</v>
      </c>
      <c r="I4" s="61">
        <v>1</v>
      </c>
      <c r="J4" s="61">
        <v>1</v>
      </c>
      <c r="K4" s="61">
        <v>1</v>
      </c>
      <c r="L4" s="61">
        <v>1</v>
      </c>
      <c r="M4" s="61">
        <v>1</v>
      </c>
      <c r="N4" s="61">
        <v>1</v>
      </c>
      <c r="O4" s="61">
        <v>1</v>
      </c>
      <c r="P4" s="61">
        <v>1</v>
      </c>
    </row>
    <row r="5" spans="1:16" ht="33.75" customHeight="1">
      <c r="A5" s="339"/>
      <c r="B5" s="62" t="s">
        <v>300</v>
      </c>
      <c r="C5" s="61">
        <f>'форма 5'!F7</f>
        <v>90</v>
      </c>
      <c r="D5" s="61">
        <f>'форма 5'!F8</f>
        <v>100</v>
      </c>
      <c r="E5" s="61">
        <f>'форма 5'!F9</f>
        <v>100</v>
      </c>
      <c r="F5" s="61">
        <f>'форма 5'!F10</f>
        <v>2.6</v>
      </c>
      <c r="G5" s="61">
        <f>'форма 5'!F11</f>
        <v>237492</v>
      </c>
      <c r="H5" s="61">
        <f>'форма 5'!F12</f>
        <v>76.7</v>
      </c>
      <c r="I5" s="61">
        <f>'форма 5'!F13</f>
        <v>41.3</v>
      </c>
      <c r="J5" s="61">
        <f>'форма 5'!F14</f>
        <v>92</v>
      </c>
      <c r="K5" s="61">
        <f>'форма 5'!F15</f>
        <v>8</v>
      </c>
      <c r="L5" s="61">
        <f>'форма 5'!F16</f>
        <v>9</v>
      </c>
      <c r="M5" s="61">
        <f>'форма 5'!F17</f>
        <v>116.9</v>
      </c>
      <c r="N5" s="61">
        <f>'форма 5'!F18</f>
        <v>10</v>
      </c>
      <c r="O5" s="61">
        <f>'форма 5'!F19</f>
        <v>10</v>
      </c>
      <c r="P5" s="61">
        <f>'форма 5'!F20</f>
        <v>2</v>
      </c>
    </row>
    <row r="6" spans="1:16" ht="33.75" customHeight="1">
      <c r="A6" s="341"/>
      <c r="B6" s="62" t="s">
        <v>301</v>
      </c>
      <c r="C6" s="61">
        <f>'форма 5'!G7</f>
        <v>91</v>
      </c>
      <c r="D6" s="61">
        <f>'форма 5'!G8</f>
        <v>100</v>
      </c>
      <c r="E6" s="61">
        <f>'форма 5'!G9</f>
        <v>100</v>
      </c>
      <c r="F6" s="61">
        <f>'форма 5'!G10</f>
        <v>2.7</v>
      </c>
      <c r="G6" s="61">
        <f>'форма 5'!G11</f>
        <v>262310</v>
      </c>
      <c r="H6" s="61">
        <f>'форма 5'!G12</f>
        <v>91</v>
      </c>
      <c r="I6" s="61">
        <f>'форма 5'!G13</f>
        <v>100</v>
      </c>
      <c r="J6" s="61">
        <f>'форма 5'!G14</f>
        <v>100</v>
      </c>
      <c r="K6" s="61">
        <f>'форма 5'!G15</f>
        <v>4</v>
      </c>
      <c r="L6" s="61">
        <f>'форма 5'!G16</f>
        <v>5</v>
      </c>
      <c r="M6" s="61">
        <f>'форма 5'!G17</f>
        <v>110.5</v>
      </c>
      <c r="N6" s="61">
        <f>'форма 5'!G18</f>
        <v>10</v>
      </c>
      <c r="O6" s="61">
        <f>'форма 5'!G19</f>
        <v>10</v>
      </c>
      <c r="P6" s="61">
        <f>'форма 5'!G20</f>
        <v>2</v>
      </c>
    </row>
    <row r="7" spans="1:16" ht="33.75" customHeight="1">
      <c r="A7" s="341"/>
      <c r="B7" s="62" t="s">
        <v>302</v>
      </c>
      <c r="C7" s="61">
        <f>'форма 5'!H7</f>
        <v>83.4</v>
      </c>
      <c r="D7" s="61">
        <f>'форма 5'!H8</f>
        <v>100</v>
      </c>
      <c r="E7" s="61">
        <f>'форма 5'!H9</f>
        <v>100</v>
      </c>
      <c r="F7" s="61">
        <f>'форма 5'!H10</f>
        <v>2.7</v>
      </c>
      <c r="G7" s="61">
        <f>'форма 5'!H11</f>
        <v>262310</v>
      </c>
      <c r="H7" s="61">
        <f>'форма 5'!H12</f>
        <v>94.8</v>
      </c>
      <c r="I7" s="61">
        <f>'форма 5'!H13</f>
        <v>75.16</v>
      </c>
      <c r="J7" s="61">
        <f>'форма 5'!H14</f>
        <v>90</v>
      </c>
      <c r="K7" s="61">
        <f>'форма 5'!H15</f>
        <v>6.6</v>
      </c>
      <c r="L7" s="61">
        <f>'форма 5'!H16</f>
        <v>8</v>
      </c>
      <c r="M7" s="61">
        <f>'форма 5'!H17</f>
        <v>134.4</v>
      </c>
      <c r="N7" s="61">
        <f>'форма 5'!H18</f>
        <v>10</v>
      </c>
      <c r="O7" s="61">
        <f>'форма 5'!H19</f>
        <v>10</v>
      </c>
      <c r="P7" s="61">
        <f>'форма 5'!H20</f>
        <v>2</v>
      </c>
    </row>
    <row r="8" spans="1:16" ht="27.75" customHeight="1">
      <c r="A8" s="341"/>
      <c r="B8" s="60" t="s">
        <v>136</v>
      </c>
      <c r="C8" s="99">
        <f>IF(C4=1,C7*C7/C5/C6,C7*C6/C5/C7)</f>
        <v>0.84927472527472547</v>
      </c>
      <c r="D8" s="99">
        <f>IF(D4=1,D7*D7/D5/D6,D7*D6/D5/D7)</f>
        <v>1</v>
      </c>
      <c r="E8" s="99">
        <f>IF(E4=1,E7*E7/E5/E6,E7*E6/E5/E7)</f>
        <v>1</v>
      </c>
      <c r="F8" s="99">
        <f t="shared" ref="F8:P8" si="0">IF(F4=1,F7*F7/F5/F6,F7*F6/F5/F7)</f>
        <v>1.0384615384615385</v>
      </c>
      <c r="G8" s="99">
        <f t="shared" si="0"/>
        <v>1.1045003621174607</v>
      </c>
      <c r="H8" s="99">
        <f t="shared" si="0"/>
        <v>1.2875968881184003</v>
      </c>
      <c r="I8" s="99">
        <f t="shared" si="0"/>
        <v>1.3678028087167069</v>
      </c>
      <c r="J8" s="99">
        <f t="shared" si="0"/>
        <v>0.88043478260869568</v>
      </c>
      <c r="K8" s="99">
        <f t="shared" si="0"/>
        <v>1.3612499999999998</v>
      </c>
      <c r="L8" s="99">
        <f t="shared" si="0"/>
        <v>1.4222222222222221</v>
      </c>
      <c r="M8" s="99">
        <f t="shared" si="0"/>
        <v>1.3983688731135013</v>
      </c>
      <c r="N8" s="99">
        <f t="shared" si="0"/>
        <v>1</v>
      </c>
      <c r="O8" s="99">
        <f t="shared" si="0"/>
        <v>1</v>
      </c>
      <c r="P8" s="99">
        <f t="shared" si="0"/>
        <v>1</v>
      </c>
    </row>
    <row r="9" spans="1:16" ht="33.75" hidden="1" customHeight="1">
      <c r="A9" s="341"/>
      <c r="B9" s="63"/>
      <c r="C9" s="97">
        <f t="shared" ref="C9:P9" si="1">IFERROR(C8,0)</f>
        <v>0.84927472527472547</v>
      </c>
      <c r="D9" s="97">
        <f t="shared" si="1"/>
        <v>1</v>
      </c>
      <c r="E9" s="97">
        <f t="shared" si="1"/>
        <v>1</v>
      </c>
      <c r="F9" s="64">
        <f t="shared" si="1"/>
        <v>1.0384615384615385</v>
      </c>
      <c r="G9" s="64">
        <f t="shared" si="1"/>
        <v>1.1045003621174607</v>
      </c>
      <c r="H9" s="64">
        <f t="shared" si="1"/>
        <v>1.2875968881184003</v>
      </c>
      <c r="I9" s="64">
        <f t="shared" si="1"/>
        <v>1.3678028087167069</v>
      </c>
      <c r="J9" s="64">
        <f t="shared" si="1"/>
        <v>0.88043478260869568</v>
      </c>
      <c r="K9" s="64">
        <f t="shared" si="1"/>
        <v>1.3612499999999998</v>
      </c>
      <c r="L9" s="51">
        <f t="shared" si="1"/>
        <v>1.4222222222222221</v>
      </c>
      <c r="M9" s="51">
        <f t="shared" si="1"/>
        <v>1.3983688731135013</v>
      </c>
      <c r="N9" s="51">
        <f t="shared" si="1"/>
        <v>1</v>
      </c>
      <c r="O9" s="51">
        <f t="shared" si="1"/>
        <v>1</v>
      </c>
      <c r="P9" s="51">
        <f t="shared" si="1"/>
        <v>1</v>
      </c>
    </row>
    <row r="10" spans="1:16" ht="33.75" hidden="1" customHeight="1">
      <c r="A10" s="341"/>
      <c r="B10" s="60"/>
      <c r="C10" s="96">
        <f t="shared" ref="C10:P10" si="2">IF(C9&gt;0,1,0)</f>
        <v>1</v>
      </c>
      <c r="D10" s="96">
        <f t="shared" si="2"/>
        <v>1</v>
      </c>
      <c r="E10" s="96">
        <f t="shared" si="2"/>
        <v>1</v>
      </c>
      <c r="F10" s="65">
        <f>IF(F9&gt;0,1,0)</f>
        <v>1</v>
      </c>
      <c r="G10" s="65">
        <f t="shared" si="2"/>
        <v>1</v>
      </c>
      <c r="H10" s="65">
        <f>IF(H9&gt;0,1,0)</f>
        <v>1</v>
      </c>
      <c r="I10" s="65">
        <f t="shared" si="2"/>
        <v>1</v>
      </c>
      <c r="J10" s="65">
        <f t="shared" si="2"/>
        <v>1</v>
      </c>
      <c r="K10" s="65">
        <f t="shared" si="2"/>
        <v>1</v>
      </c>
      <c r="L10" s="52">
        <f t="shared" si="2"/>
        <v>1</v>
      </c>
      <c r="M10" s="52">
        <f t="shared" si="2"/>
        <v>1</v>
      </c>
      <c r="N10" s="52">
        <f t="shared" si="2"/>
        <v>1</v>
      </c>
      <c r="O10" s="52">
        <f t="shared" si="2"/>
        <v>1</v>
      </c>
      <c r="P10" s="52">
        <f t="shared" si="2"/>
        <v>1</v>
      </c>
    </row>
    <row r="11" spans="1:16" ht="33.75" hidden="1" customHeight="1">
      <c r="A11" s="341"/>
      <c r="B11" s="60" t="s">
        <v>137</v>
      </c>
      <c r="C11" s="96" t="s">
        <v>404</v>
      </c>
      <c r="D11" s="97"/>
      <c r="E11" s="97"/>
      <c r="F11" s="64"/>
      <c r="G11" s="64"/>
      <c r="H11" s="64"/>
      <c r="I11" s="64"/>
      <c r="J11" s="64"/>
      <c r="K11" s="64"/>
      <c r="L11" s="51"/>
      <c r="M11" s="51"/>
    </row>
    <row r="12" spans="1:16" ht="33.75" customHeight="1">
      <c r="A12" s="341"/>
      <c r="B12" s="60" t="s">
        <v>138</v>
      </c>
      <c r="C12" s="204">
        <f>SUM(C10:P10)/14</f>
        <v>1</v>
      </c>
      <c r="D12" s="98"/>
      <c r="E12" s="98"/>
      <c r="F12" s="66" t="s">
        <v>254</v>
      </c>
      <c r="G12" s="66"/>
      <c r="H12" s="66"/>
      <c r="I12" s="66"/>
      <c r="J12" s="66"/>
      <c r="K12" s="67"/>
    </row>
    <row r="13" spans="1:16" ht="23.25" customHeight="1">
      <c r="A13" s="342" t="s">
        <v>139</v>
      </c>
      <c r="B13" s="342"/>
      <c r="C13" s="342"/>
      <c r="D13" s="342"/>
      <c r="E13" s="342"/>
      <c r="F13" s="342"/>
      <c r="G13" s="342"/>
      <c r="H13" s="342"/>
      <c r="I13" s="342"/>
      <c r="J13" s="342"/>
      <c r="K13" s="67"/>
    </row>
    <row r="14" spans="1:16" ht="15" customHeight="1">
      <c r="A14" s="68"/>
      <c r="B14" s="68"/>
      <c r="C14" s="68"/>
      <c r="D14" s="68"/>
      <c r="E14" s="68"/>
      <c r="F14" s="68"/>
      <c r="G14" s="68"/>
      <c r="H14" s="68"/>
      <c r="I14" s="68"/>
      <c r="J14" s="68"/>
      <c r="K14" s="67"/>
    </row>
    <row r="15" spans="1:16" ht="24" customHeight="1">
      <c r="A15" s="339" t="s">
        <v>140</v>
      </c>
      <c r="B15" s="62" t="s">
        <v>300</v>
      </c>
      <c r="C15" s="61">
        <v>97598.98</v>
      </c>
      <c r="D15" s="67"/>
      <c r="E15" s="67"/>
      <c r="F15" s="67"/>
      <c r="G15" s="67"/>
      <c r="H15" s="67"/>
      <c r="I15" s="67"/>
      <c r="J15" s="67"/>
      <c r="K15" s="67"/>
    </row>
    <row r="16" spans="1:16" ht="18.600000000000001" customHeight="1">
      <c r="A16" s="339"/>
      <c r="B16" s="62" t="s">
        <v>301</v>
      </c>
      <c r="C16" s="61">
        <f>'форма 1'!M5</f>
        <v>182340.6</v>
      </c>
      <c r="D16" s="67"/>
      <c r="E16" s="67"/>
      <c r="F16" s="67"/>
      <c r="G16" s="67"/>
      <c r="H16" s="67"/>
      <c r="I16" s="67"/>
      <c r="J16" s="67"/>
      <c r="K16" s="67"/>
    </row>
    <row r="17" spans="1:11" ht="18" customHeight="1">
      <c r="A17" s="339"/>
      <c r="B17" s="62" t="s">
        <v>303</v>
      </c>
      <c r="C17" s="61">
        <f>'форма 1'!N5</f>
        <v>175414.90000000002</v>
      </c>
      <c r="D17" s="67"/>
      <c r="E17" s="67"/>
      <c r="F17" s="67"/>
      <c r="G17" s="67"/>
      <c r="H17" s="67"/>
      <c r="I17" s="67"/>
      <c r="J17" s="67"/>
      <c r="K17" s="67"/>
    </row>
    <row r="18" spans="1:11" ht="22.5" customHeight="1" thickBot="1">
      <c r="A18" s="343">
        <f>C17/C16</f>
        <v>0.96201778430036988</v>
      </c>
      <c r="B18" s="344"/>
      <c r="C18" s="345"/>
      <c r="D18" s="67"/>
      <c r="E18" s="67"/>
      <c r="F18" s="67"/>
      <c r="G18" s="67"/>
      <c r="H18" s="67"/>
      <c r="I18" s="67"/>
      <c r="J18" s="67"/>
      <c r="K18" s="67"/>
    </row>
    <row r="19" spans="1:11" ht="21.75" customHeight="1">
      <c r="A19" s="67"/>
      <c r="B19" s="67"/>
      <c r="C19" s="67"/>
      <c r="D19" s="67"/>
      <c r="E19" s="67"/>
      <c r="F19" s="67"/>
      <c r="G19" s="67"/>
      <c r="H19" s="67"/>
      <c r="I19" s="67"/>
      <c r="J19" s="67"/>
      <c r="K19" s="67"/>
    </row>
    <row r="20" spans="1:11" ht="19.149999999999999" customHeight="1">
      <c r="A20" s="69" t="s">
        <v>146</v>
      </c>
      <c r="B20" s="336">
        <f>A18*C12</f>
        <v>0.96201778430036988</v>
      </c>
      <c r="C20" s="336"/>
      <c r="D20" s="337" t="str">
        <f>IF(B20&gt;0.95,"высокоэффективная", IF(B20&gt;=0.8,"эффективная", IF(B20&lt;0.4,"неэффективная","уровень эффективности удовлетворительный")))</f>
        <v>высокоэффективная</v>
      </c>
      <c r="E20" s="338"/>
      <c r="F20" s="338"/>
      <c r="G20" s="338"/>
      <c r="H20" s="338"/>
      <c r="I20" s="338"/>
      <c r="J20" s="338"/>
      <c r="K20" s="338"/>
    </row>
    <row r="22" spans="1:11" hidden="1"/>
    <row r="23" spans="1:11" hidden="1">
      <c r="A23" s="50">
        <v>0.96</v>
      </c>
    </row>
    <row r="24" spans="1:11" hidden="1">
      <c r="A24" s="50">
        <v>0.88</v>
      </c>
    </row>
    <row r="25" spans="1:11" hidden="1">
      <c r="A25" s="50">
        <v>1.1000000000000001</v>
      </c>
    </row>
  </sheetData>
  <mergeCells count="8">
    <mergeCell ref="A1:E1"/>
    <mergeCell ref="B20:C20"/>
    <mergeCell ref="D20:K20"/>
    <mergeCell ref="A3:B3"/>
    <mergeCell ref="A4:A12"/>
    <mergeCell ref="A13:J13"/>
    <mergeCell ref="A15:A17"/>
    <mergeCell ref="A18:C18"/>
  </mergeCells>
  <pageMargins left="0.7" right="0.7" top="0.75" bottom="0.75" header="0.3" footer="0.3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53"/>
  <sheetViews>
    <sheetView view="pageBreakPreview" zoomScaleNormal="90" zoomScaleSheetLayoutView="100" workbookViewId="0">
      <pane xSplit="5" ySplit="4" topLeftCell="F5" activePane="bottomRight" state="frozen"/>
      <selection pane="topRight" activeCell="F1" sqref="F1"/>
      <selection pane="bottomLeft" activeCell="A7" sqref="A7"/>
      <selection pane="bottomRight" activeCell="R49" sqref="R49"/>
    </sheetView>
  </sheetViews>
  <sheetFormatPr defaultRowHeight="15"/>
  <cols>
    <col min="1" max="1" width="4.7109375" style="209" customWidth="1"/>
    <col min="2" max="2" width="3.85546875" style="209" customWidth="1"/>
    <col min="3" max="3" width="5.28515625" style="209" customWidth="1"/>
    <col min="4" max="4" width="5" style="209" customWidth="1"/>
    <col min="5" max="5" width="30.7109375" style="209" customWidth="1"/>
    <col min="6" max="6" width="24.42578125" style="209" customWidth="1"/>
    <col min="7" max="9" width="9.140625" style="209"/>
    <col min="10" max="10" width="12.140625" style="209" customWidth="1"/>
    <col min="11" max="11" width="4.42578125" style="209" customWidth="1"/>
    <col min="12" max="12" width="13.140625" style="209" customWidth="1"/>
    <col min="13" max="13" width="14.28515625" style="209" customWidth="1"/>
    <col min="14" max="15" width="12.42578125" style="213" customWidth="1"/>
    <col min="16" max="16" width="13.42578125" style="209" customWidth="1"/>
    <col min="17" max="17" width="15" style="280" customWidth="1"/>
    <col min="18" max="18" width="14.7109375" style="263" customWidth="1"/>
    <col min="19" max="20" width="11.5703125" style="263" customWidth="1"/>
    <col min="21" max="16384" width="9.140625" style="209"/>
  </cols>
  <sheetData>
    <row r="1" spans="1:21" ht="15.75">
      <c r="A1" s="352" t="s">
        <v>365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  <c r="N1" s="352"/>
      <c r="O1" s="352"/>
      <c r="P1" s="352"/>
      <c r="Q1" s="239"/>
    </row>
    <row r="2" spans="1:21" ht="15.75">
      <c r="A2" s="353" t="s">
        <v>299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  <c r="Q2" s="240"/>
    </row>
    <row r="3" spans="1:21" ht="23.25" customHeight="1">
      <c r="A3" s="354" t="s">
        <v>0</v>
      </c>
      <c r="B3" s="354"/>
      <c r="C3" s="354"/>
      <c r="D3" s="354"/>
      <c r="E3" s="354" t="s">
        <v>1</v>
      </c>
      <c r="F3" s="354" t="s">
        <v>2</v>
      </c>
      <c r="G3" s="354" t="s">
        <v>3</v>
      </c>
      <c r="H3" s="354"/>
      <c r="I3" s="354"/>
      <c r="J3" s="354"/>
      <c r="K3" s="354"/>
      <c r="L3" s="354" t="s">
        <v>4</v>
      </c>
      <c r="M3" s="354"/>
      <c r="N3" s="354"/>
      <c r="O3" s="354" t="s">
        <v>5</v>
      </c>
      <c r="P3" s="355"/>
      <c r="Q3" s="236"/>
    </row>
    <row r="4" spans="1:21" ht="63.75">
      <c r="A4" s="260" t="s">
        <v>6</v>
      </c>
      <c r="B4" s="260" t="s">
        <v>7</v>
      </c>
      <c r="C4" s="260" t="s">
        <v>8</v>
      </c>
      <c r="D4" s="260" t="s">
        <v>9</v>
      </c>
      <c r="E4" s="354"/>
      <c r="F4" s="354"/>
      <c r="G4" s="244" t="s">
        <v>10</v>
      </c>
      <c r="H4" s="244" t="s">
        <v>11</v>
      </c>
      <c r="I4" s="244" t="s">
        <v>12</v>
      </c>
      <c r="J4" s="244" t="s">
        <v>13</v>
      </c>
      <c r="K4" s="244" t="s">
        <v>14</v>
      </c>
      <c r="L4" s="232" t="s">
        <v>367</v>
      </c>
      <c r="M4" s="232" t="s">
        <v>368</v>
      </c>
      <c r="N4" s="232" t="s">
        <v>15</v>
      </c>
      <c r="O4" s="232" t="s">
        <v>354</v>
      </c>
      <c r="P4" s="233" t="s">
        <v>358</v>
      </c>
      <c r="Q4" s="276"/>
    </row>
    <row r="5" spans="1:21">
      <c r="A5" s="243"/>
      <c r="B5" s="244"/>
      <c r="C5" s="261"/>
      <c r="D5" s="261"/>
      <c r="E5" s="241"/>
      <c r="F5" s="244" t="s">
        <v>19</v>
      </c>
      <c r="G5" s="244"/>
      <c r="H5" s="244"/>
      <c r="I5" s="243"/>
      <c r="J5" s="243"/>
      <c r="K5" s="244"/>
      <c r="L5" s="231">
        <f>L6+L7</f>
        <v>168345.59999999998</v>
      </c>
      <c r="M5" s="231">
        <f t="shared" ref="M5:N5" si="0">M6+M7</f>
        <v>182340.6</v>
      </c>
      <c r="N5" s="231">
        <f t="shared" si="0"/>
        <v>175414.90000000002</v>
      </c>
      <c r="O5" s="231">
        <f>N5/L5*100</f>
        <v>104.19927815161194</v>
      </c>
      <c r="P5" s="252">
        <f>N5/M5*100</f>
        <v>96.201778430036995</v>
      </c>
      <c r="Q5" s="276"/>
      <c r="R5" s="264"/>
      <c r="S5" s="264"/>
      <c r="T5" s="264"/>
      <c r="U5" s="234"/>
    </row>
    <row r="6" spans="1:21" s="210" customFormat="1" ht="84">
      <c r="A6" s="349" t="s">
        <v>36</v>
      </c>
      <c r="B6" s="350"/>
      <c r="C6" s="350"/>
      <c r="D6" s="350"/>
      <c r="E6" s="351" t="s">
        <v>361</v>
      </c>
      <c r="F6" s="230" t="s">
        <v>359</v>
      </c>
      <c r="G6" s="241">
        <v>285</v>
      </c>
      <c r="H6" s="241"/>
      <c r="I6" s="242"/>
      <c r="J6" s="242"/>
      <c r="K6" s="241"/>
      <c r="L6" s="231">
        <f>L8+L16+L35+L40+L48+L49</f>
        <v>168345.59999999998</v>
      </c>
      <c r="M6" s="231">
        <f>M8+M16+M35+M40+M48+M49</f>
        <v>182040.6</v>
      </c>
      <c r="N6" s="231">
        <f>N8+N16+N35+N40+N48+N49</f>
        <v>175114.90000000002</v>
      </c>
      <c r="O6" s="231">
        <f t="shared" ref="O6:O47" si="1">N6/L6*100</f>
        <v>104.02107331584554</v>
      </c>
      <c r="P6" s="252">
        <f t="shared" ref="P6:P49" si="2">N6/M6*100</f>
        <v>96.195519021580907</v>
      </c>
      <c r="Q6" s="276"/>
      <c r="R6" s="265"/>
      <c r="S6" s="265"/>
      <c r="T6" s="265"/>
    </row>
    <row r="7" spans="1:21" s="210" customFormat="1" ht="65.25" customHeight="1">
      <c r="A7" s="349"/>
      <c r="B7" s="350"/>
      <c r="C7" s="350"/>
      <c r="D7" s="350"/>
      <c r="E7" s="351"/>
      <c r="F7" s="230" t="s">
        <v>401</v>
      </c>
      <c r="G7" s="241">
        <v>280</v>
      </c>
      <c r="H7" s="243"/>
      <c r="I7" s="243"/>
      <c r="J7" s="243"/>
      <c r="K7" s="244"/>
      <c r="L7" s="214">
        <f>L17</f>
        <v>0</v>
      </c>
      <c r="M7" s="214">
        <f t="shared" ref="M7:N7" si="3">M17</f>
        <v>300</v>
      </c>
      <c r="N7" s="214">
        <f t="shared" si="3"/>
        <v>300</v>
      </c>
      <c r="O7" s="231">
        <v>0</v>
      </c>
      <c r="P7" s="252">
        <f t="shared" si="2"/>
        <v>100</v>
      </c>
      <c r="Q7" s="276"/>
      <c r="R7" s="265"/>
      <c r="S7" s="265"/>
      <c r="T7" s="265"/>
    </row>
    <row r="8" spans="1:21" s="246" customFormat="1" ht="84">
      <c r="A8" s="321" t="s">
        <v>36</v>
      </c>
      <c r="B8" s="323">
        <v>0</v>
      </c>
      <c r="C8" s="321" t="s">
        <v>18</v>
      </c>
      <c r="D8" s="323"/>
      <c r="E8" s="322" t="s">
        <v>69</v>
      </c>
      <c r="F8" s="230" t="s">
        <v>359</v>
      </c>
      <c r="G8" s="241">
        <v>285</v>
      </c>
      <c r="H8" s="242"/>
      <c r="I8" s="242"/>
      <c r="J8" s="242"/>
      <c r="K8" s="242"/>
      <c r="L8" s="231">
        <f>L9+L10+L11+L12+L14</f>
        <v>27267.9</v>
      </c>
      <c r="M8" s="231">
        <f>M9+M10+M11+M12+M14</f>
        <v>24787.599999999999</v>
      </c>
      <c r="N8" s="231">
        <f>N9+N10+N11+N12+N14</f>
        <v>24787.599999999999</v>
      </c>
      <c r="O8" s="231">
        <f t="shared" si="1"/>
        <v>90.903956666996706</v>
      </c>
      <c r="P8" s="252">
        <f t="shared" si="2"/>
        <v>100</v>
      </c>
      <c r="Q8" s="276"/>
      <c r="R8" s="266"/>
      <c r="S8" s="266"/>
      <c r="T8" s="266"/>
    </row>
    <row r="9" spans="1:21" s="246" customFormat="1" ht="84">
      <c r="A9" s="321" t="s">
        <v>36</v>
      </c>
      <c r="B9" s="290">
        <v>0</v>
      </c>
      <c r="C9" s="289" t="s">
        <v>18</v>
      </c>
      <c r="D9" s="290">
        <v>1</v>
      </c>
      <c r="E9" s="288" t="s">
        <v>381</v>
      </c>
      <c r="F9" s="281" t="s">
        <v>359</v>
      </c>
      <c r="G9" s="286">
        <v>285</v>
      </c>
      <c r="H9" s="212" t="s">
        <v>112</v>
      </c>
      <c r="I9" s="212" t="s">
        <v>18</v>
      </c>
      <c r="J9" s="282" t="s">
        <v>382</v>
      </c>
      <c r="K9" s="242"/>
      <c r="L9" s="252">
        <v>0</v>
      </c>
      <c r="M9" s="252">
        <v>593.9</v>
      </c>
      <c r="N9" s="252">
        <v>593.9</v>
      </c>
      <c r="O9" s="231">
        <v>0</v>
      </c>
      <c r="P9" s="252">
        <f t="shared" si="2"/>
        <v>100</v>
      </c>
      <c r="Q9" s="276"/>
      <c r="R9" s="267"/>
      <c r="S9" s="267"/>
      <c r="T9" s="267"/>
    </row>
    <row r="10" spans="1:21" s="246" customFormat="1" ht="84">
      <c r="A10" s="321" t="s">
        <v>36</v>
      </c>
      <c r="B10" s="290">
        <v>0</v>
      </c>
      <c r="C10" s="289" t="s">
        <v>18</v>
      </c>
      <c r="D10" s="290">
        <v>1</v>
      </c>
      <c r="E10" s="288" t="s">
        <v>261</v>
      </c>
      <c r="F10" s="230" t="s">
        <v>359</v>
      </c>
      <c r="G10" s="282" t="s">
        <v>270</v>
      </c>
      <c r="H10" s="212" t="s">
        <v>112</v>
      </c>
      <c r="I10" s="212" t="s">
        <v>18</v>
      </c>
      <c r="J10" s="282" t="s">
        <v>383</v>
      </c>
      <c r="K10" s="282" t="s">
        <v>114</v>
      </c>
      <c r="L10" s="215">
        <v>0</v>
      </c>
      <c r="M10" s="215">
        <v>120</v>
      </c>
      <c r="N10" s="215">
        <v>120</v>
      </c>
      <c r="O10" s="231">
        <v>0</v>
      </c>
      <c r="P10" s="252">
        <f t="shared" si="2"/>
        <v>100</v>
      </c>
      <c r="Q10" s="276"/>
      <c r="R10" s="267"/>
      <c r="S10" s="267"/>
      <c r="T10" s="267"/>
    </row>
    <row r="11" spans="1:21" s="246" customFormat="1" ht="84">
      <c r="A11" s="321" t="s">
        <v>36</v>
      </c>
      <c r="B11" s="290">
        <v>0</v>
      </c>
      <c r="C11" s="289" t="s">
        <v>18</v>
      </c>
      <c r="D11" s="290">
        <v>1</v>
      </c>
      <c r="E11" s="288" t="s">
        <v>379</v>
      </c>
      <c r="F11" s="230" t="s">
        <v>359</v>
      </c>
      <c r="G11" s="282" t="s">
        <v>270</v>
      </c>
      <c r="H11" s="212" t="s">
        <v>112</v>
      </c>
      <c r="I11" s="212" t="s">
        <v>18</v>
      </c>
      <c r="J11" s="282" t="s">
        <v>380</v>
      </c>
      <c r="K11" s="282" t="s">
        <v>114</v>
      </c>
      <c r="L11" s="215">
        <v>50</v>
      </c>
      <c r="M11" s="215">
        <v>50</v>
      </c>
      <c r="N11" s="215">
        <v>50</v>
      </c>
      <c r="O11" s="231">
        <f t="shared" si="1"/>
        <v>100</v>
      </c>
      <c r="P11" s="252">
        <f t="shared" si="2"/>
        <v>100</v>
      </c>
      <c r="Q11" s="276"/>
      <c r="R11" s="267"/>
      <c r="S11" s="267"/>
      <c r="T11" s="267"/>
    </row>
    <row r="12" spans="1:21" s="246" customFormat="1" ht="104.25" customHeight="1">
      <c r="A12" s="243" t="s">
        <v>36</v>
      </c>
      <c r="B12" s="244">
        <v>0</v>
      </c>
      <c r="C12" s="243" t="s">
        <v>18</v>
      </c>
      <c r="D12" s="244">
        <v>1</v>
      </c>
      <c r="E12" s="254" t="s">
        <v>147</v>
      </c>
      <c r="F12" s="230" t="s">
        <v>359</v>
      </c>
      <c r="G12" s="286">
        <v>285</v>
      </c>
      <c r="H12" s="212" t="s">
        <v>112</v>
      </c>
      <c r="I12" s="212" t="s">
        <v>18</v>
      </c>
      <c r="J12" s="212" t="s">
        <v>243</v>
      </c>
      <c r="K12" s="211" t="s">
        <v>369</v>
      </c>
      <c r="L12" s="215">
        <f>26717.9+500</f>
        <v>27217.9</v>
      </c>
      <c r="M12" s="215">
        <f>23190.6+500</f>
        <v>23690.6</v>
      </c>
      <c r="N12" s="215">
        <f>23190.6+500</f>
        <v>23690.6</v>
      </c>
      <c r="O12" s="231">
        <f t="shared" si="1"/>
        <v>87.040513779534777</v>
      </c>
      <c r="P12" s="252">
        <f t="shared" si="2"/>
        <v>100</v>
      </c>
      <c r="Q12" s="276"/>
      <c r="R12" s="267"/>
      <c r="S12" s="267"/>
      <c r="T12" s="267"/>
    </row>
    <row r="13" spans="1:21" s="246" customFormat="1" ht="113.25" customHeight="1">
      <c r="A13" s="243" t="s">
        <v>36</v>
      </c>
      <c r="B13" s="244">
        <v>0</v>
      </c>
      <c r="C13" s="243" t="s">
        <v>18</v>
      </c>
      <c r="D13" s="244">
        <v>2</v>
      </c>
      <c r="E13" s="238" t="s">
        <v>263</v>
      </c>
      <c r="F13" s="230" t="s">
        <v>359</v>
      </c>
      <c r="G13" s="286">
        <v>285</v>
      </c>
      <c r="H13" s="212" t="s">
        <v>112</v>
      </c>
      <c r="I13" s="212" t="s">
        <v>18</v>
      </c>
      <c r="J13" s="212" t="s">
        <v>294</v>
      </c>
      <c r="K13" s="211">
        <v>612</v>
      </c>
      <c r="L13" s="235"/>
      <c r="M13" s="235"/>
      <c r="N13" s="235"/>
      <c r="O13" s="231" t="e">
        <f t="shared" si="1"/>
        <v>#DIV/0!</v>
      </c>
      <c r="P13" s="252" t="e">
        <f t="shared" si="2"/>
        <v>#DIV/0!</v>
      </c>
      <c r="Q13" s="247"/>
      <c r="R13" s="267"/>
      <c r="S13" s="267"/>
      <c r="T13" s="267"/>
    </row>
    <row r="14" spans="1:21" s="246" customFormat="1" ht="84">
      <c r="A14" s="243" t="s">
        <v>36</v>
      </c>
      <c r="B14" s="244">
        <v>0</v>
      </c>
      <c r="C14" s="243" t="s">
        <v>18</v>
      </c>
      <c r="D14" s="244">
        <v>3</v>
      </c>
      <c r="E14" s="238" t="s">
        <v>366</v>
      </c>
      <c r="F14" s="230" t="s">
        <v>359</v>
      </c>
      <c r="G14" s="241">
        <v>285</v>
      </c>
      <c r="H14" s="212" t="s">
        <v>112</v>
      </c>
      <c r="I14" s="212" t="s">
        <v>18</v>
      </c>
      <c r="J14" s="212" t="s">
        <v>244</v>
      </c>
      <c r="K14" s="211">
        <v>612</v>
      </c>
      <c r="L14" s="215">
        <v>0</v>
      </c>
      <c r="M14" s="215">
        <v>333.1</v>
      </c>
      <c r="N14" s="215">
        <v>333.1</v>
      </c>
      <c r="O14" s="231" t="e">
        <f t="shared" si="1"/>
        <v>#DIV/0!</v>
      </c>
      <c r="P14" s="252">
        <f t="shared" si="2"/>
        <v>100</v>
      </c>
      <c r="Q14" s="276"/>
      <c r="R14" s="268"/>
      <c r="S14" s="267"/>
      <c r="T14" s="267"/>
    </row>
    <row r="15" spans="1:21" s="249" customFormat="1">
      <c r="A15" s="349" t="s">
        <v>36</v>
      </c>
      <c r="B15" s="350">
        <v>0</v>
      </c>
      <c r="C15" s="349" t="s">
        <v>36</v>
      </c>
      <c r="D15" s="354"/>
      <c r="E15" s="351" t="s">
        <v>70</v>
      </c>
      <c r="F15" s="230"/>
      <c r="G15" s="241"/>
      <c r="H15" s="243"/>
      <c r="I15" s="243"/>
      <c r="J15" s="262" t="s">
        <v>245</v>
      </c>
      <c r="K15" s="243"/>
      <c r="L15" s="231">
        <f>L16+L17</f>
        <v>116849.9</v>
      </c>
      <c r="M15" s="231">
        <f t="shared" ref="M15:N15" si="4">M16+M17</f>
        <v>130113.69999999998</v>
      </c>
      <c r="N15" s="231">
        <f t="shared" si="4"/>
        <v>124922</v>
      </c>
      <c r="O15" s="231">
        <f t="shared" si="1"/>
        <v>106.90809320333182</v>
      </c>
      <c r="P15" s="252">
        <f t="shared" si="2"/>
        <v>96.009874440585435</v>
      </c>
      <c r="Q15" s="248"/>
      <c r="R15" s="269"/>
      <c r="S15" s="269"/>
      <c r="T15" s="269"/>
    </row>
    <row r="16" spans="1:21" s="249" customFormat="1" ht="84">
      <c r="A16" s="349"/>
      <c r="B16" s="350"/>
      <c r="C16" s="349"/>
      <c r="D16" s="354"/>
      <c r="E16" s="351"/>
      <c r="F16" s="230" t="s">
        <v>359</v>
      </c>
      <c r="G16" s="241">
        <v>285</v>
      </c>
      <c r="H16" s="243"/>
      <c r="I16" s="243"/>
      <c r="J16" s="262" t="s">
        <v>245</v>
      </c>
      <c r="K16" s="243"/>
      <c r="L16" s="214">
        <f>L18+L19+L20+L21+L22+L23+L25+L26+L27+L28+L29</f>
        <v>116849.9</v>
      </c>
      <c r="M16" s="214">
        <f>M18+M19+M20+M21+M22+M23+M25+M26+M27+M28+M29</f>
        <v>129813.69999999998</v>
      </c>
      <c r="N16" s="214">
        <f>N18+N19+N20+N21+N22+N23+N25+N26+N27+N28+N29</f>
        <v>124622</v>
      </c>
      <c r="O16" s="231">
        <f t="shared" si="1"/>
        <v>106.65135357411518</v>
      </c>
      <c r="P16" s="252">
        <f t="shared" si="2"/>
        <v>96.000653243841001</v>
      </c>
      <c r="Q16" s="250"/>
      <c r="R16" s="270"/>
      <c r="S16" s="270"/>
      <c r="T16" s="270"/>
    </row>
    <row r="17" spans="1:20" s="249" customFormat="1" ht="60">
      <c r="A17" s="349" t="s">
        <v>36</v>
      </c>
      <c r="B17" s="350"/>
      <c r="C17" s="349"/>
      <c r="D17" s="354"/>
      <c r="E17" s="351"/>
      <c r="F17" s="281" t="s">
        <v>401</v>
      </c>
      <c r="G17" s="283" t="s">
        <v>360</v>
      </c>
      <c r="H17" s="243"/>
      <c r="I17" s="243"/>
      <c r="J17" s="262" t="s">
        <v>245</v>
      </c>
      <c r="K17" s="243"/>
      <c r="L17" s="215">
        <f>L24</f>
        <v>0</v>
      </c>
      <c r="M17" s="215">
        <f t="shared" ref="M17:N17" si="5">M24</f>
        <v>300</v>
      </c>
      <c r="N17" s="215">
        <f t="shared" si="5"/>
        <v>300</v>
      </c>
      <c r="O17" s="231">
        <v>0</v>
      </c>
      <c r="P17" s="252">
        <f t="shared" si="2"/>
        <v>100</v>
      </c>
      <c r="Q17" s="250"/>
      <c r="R17" s="270"/>
      <c r="S17" s="270"/>
      <c r="T17" s="270"/>
    </row>
    <row r="18" spans="1:20" s="249" customFormat="1" ht="84">
      <c r="A18" s="349"/>
      <c r="B18" s="290">
        <v>0</v>
      </c>
      <c r="C18" s="289" t="s">
        <v>36</v>
      </c>
      <c r="D18" s="291">
        <v>2</v>
      </c>
      <c r="E18" s="288" t="s">
        <v>384</v>
      </c>
      <c r="F18" s="230" t="s">
        <v>359</v>
      </c>
      <c r="G18" s="285">
        <v>285</v>
      </c>
      <c r="H18" s="282" t="s">
        <v>112</v>
      </c>
      <c r="I18" s="282" t="s">
        <v>18</v>
      </c>
      <c r="J18" s="212" t="s">
        <v>385</v>
      </c>
      <c r="K18" s="282" t="s">
        <v>114</v>
      </c>
      <c r="L18" s="215">
        <v>0</v>
      </c>
      <c r="M18" s="252">
        <v>341</v>
      </c>
      <c r="N18" s="252">
        <v>339.4</v>
      </c>
      <c r="O18" s="231">
        <v>0</v>
      </c>
      <c r="P18" s="252">
        <f t="shared" si="2"/>
        <v>99.530791788856305</v>
      </c>
      <c r="Q18" s="276"/>
      <c r="R18" s="270"/>
      <c r="S18" s="270"/>
      <c r="T18" s="270"/>
    </row>
    <row r="19" spans="1:20" s="249" customFormat="1" ht="84">
      <c r="A19" s="321"/>
      <c r="B19" s="290">
        <v>0</v>
      </c>
      <c r="C19" s="289" t="s">
        <v>36</v>
      </c>
      <c r="D19" s="291">
        <v>2</v>
      </c>
      <c r="E19" s="288" t="s">
        <v>381</v>
      </c>
      <c r="F19" s="281" t="s">
        <v>359</v>
      </c>
      <c r="G19" s="285">
        <v>285</v>
      </c>
      <c r="H19" s="282" t="s">
        <v>112</v>
      </c>
      <c r="I19" s="282" t="s">
        <v>18</v>
      </c>
      <c r="J19" s="212" t="s">
        <v>295</v>
      </c>
      <c r="K19" s="282" t="s">
        <v>114</v>
      </c>
      <c r="L19" s="215">
        <v>0</v>
      </c>
      <c r="M19" s="215">
        <v>2479.3000000000002</v>
      </c>
      <c r="N19" s="215">
        <v>1718.7</v>
      </c>
      <c r="O19" s="231">
        <v>0</v>
      </c>
      <c r="P19" s="252">
        <f t="shared" si="2"/>
        <v>69.321986044448025</v>
      </c>
      <c r="Q19" s="276"/>
      <c r="R19" s="270"/>
      <c r="S19" s="270"/>
      <c r="T19" s="270"/>
    </row>
    <row r="20" spans="1:20" s="249" customFormat="1" ht="84">
      <c r="A20" s="321"/>
      <c r="B20" s="290">
        <v>0</v>
      </c>
      <c r="C20" s="289" t="s">
        <v>36</v>
      </c>
      <c r="D20" s="291">
        <v>4</v>
      </c>
      <c r="E20" s="288" t="s">
        <v>261</v>
      </c>
      <c r="F20" s="281" t="s">
        <v>359</v>
      </c>
      <c r="G20" s="284" t="s">
        <v>270</v>
      </c>
      <c r="H20" s="284" t="s">
        <v>112</v>
      </c>
      <c r="I20" s="284" t="s">
        <v>18</v>
      </c>
      <c r="J20" s="282" t="s">
        <v>383</v>
      </c>
      <c r="K20" s="282" t="s">
        <v>114</v>
      </c>
      <c r="L20" s="215">
        <v>0</v>
      </c>
      <c r="M20" s="215">
        <v>2900</v>
      </c>
      <c r="N20" s="215">
        <v>2800</v>
      </c>
      <c r="O20" s="231">
        <v>0</v>
      </c>
      <c r="P20" s="252">
        <f t="shared" si="2"/>
        <v>96.551724137931032</v>
      </c>
      <c r="Q20" s="276"/>
      <c r="R20" s="270"/>
      <c r="S20" s="270"/>
      <c r="T20" s="270"/>
    </row>
    <row r="21" spans="1:20" s="249" customFormat="1" ht="84">
      <c r="A21" s="321"/>
      <c r="B21" s="290">
        <v>0</v>
      </c>
      <c r="C21" s="289" t="s">
        <v>36</v>
      </c>
      <c r="D21" s="291">
        <v>3</v>
      </c>
      <c r="E21" s="288" t="s">
        <v>386</v>
      </c>
      <c r="F21" s="281" t="s">
        <v>359</v>
      </c>
      <c r="G21" s="285">
        <v>285</v>
      </c>
      <c r="H21" s="284" t="s">
        <v>112</v>
      </c>
      <c r="I21" s="284" t="s">
        <v>18</v>
      </c>
      <c r="J21" s="282" t="s">
        <v>387</v>
      </c>
      <c r="K21" s="282" t="s">
        <v>114</v>
      </c>
      <c r="L21" s="215">
        <v>0</v>
      </c>
      <c r="M21" s="215">
        <v>5019.6000000000004</v>
      </c>
      <c r="N21" s="215">
        <v>4905.8999999999996</v>
      </c>
      <c r="O21" s="231">
        <v>0</v>
      </c>
      <c r="P21" s="252">
        <f t="shared" si="2"/>
        <v>97.73487927324885</v>
      </c>
      <c r="Q21" s="276"/>
      <c r="R21" s="270"/>
      <c r="S21" s="270"/>
      <c r="T21" s="270"/>
    </row>
    <row r="22" spans="1:20" s="249" customFormat="1" ht="84">
      <c r="A22" s="325"/>
      <c r="B22" s="290">
        <v>0</v>
      </c>
      <c r="C22" s="289" t="s">
        <v>36</v>
      </c>
      <c r="D22" s="291">
        <v>8</v>
      </c>
      <c r="E22" s="288" t="s">
        <v>389</v>
      </c>
      <c r="F22" s="281" t="s">
        <v>359</v>
      </c>
      <c r="G22" s="285">
        <v>285</v>
      </c>
      <c r="H22" s="282" t="s">
        <v>112</v>
      </c>
      <c r="I22" s="282" t="s">
        <v>18</v>
      </c>
      <c r="J22" s="282" t="s">
        <v>388</v>
      </c>
      <c r="K22" s="282" t="s">
        <v>114</v>
      </c>
      <c r="L22" s="252">
        <v>600</v>
      </c>
      <c r="M22" s="252">
        <v>300</v>
      </c>
      <c r="N22" s="252">
        <v>299.8</v>
      </c>
      <c r="O22" s="231">
        <f t="shared" si="1"/>
        <v>49.966666666666669</v>
      </c>
      <c r="P22" s="252">
        <f t="shared" si="2"/>
        <v>99.933333333333337</v>
      </c>
      <c r="Q22" s="276"/>
      <c r="R22" s="270"/>
      <c r="S22" s="270"/>
      <c r="T22" s="270"/>
    </row>
    <row r="23" spans="1:20" s="249" customFormat="1" ht="84">
      <c r="A23" s="362"/>
      <c r="B23" s="358">
        <v>0</v>
      </c>
      <c r="C23" s="360" t="s">
        <v>36</v>
      </c>
      <c r="D23" s="356">
        <v>8</v>
      </c>
      <c r="E23" s="356" t="s">
        <v>379</v>
      </c>
      <c r="F23" s="281" t="s">
        <v>359</v>
      </c>
      <c r="G23" s="285">
        <v>285</v>
      </c>
      <c r="H23" s="282" t="s">
        <v>112</v>
      </c>
      <c r="I23" s="282" t="s">
        <v>18</v>
      </c>
      <c r="J23" s="282" t="s">
        <v>391</v>
      </c>
      <c r="K23" s="282" t="s">
        <v>114</v>
      </c>
      <c r="L23" s="252">
        <v>483</v>
      </c>
      <c r="M23" s="252">
        <v>133</v>
      </c>
      <c r="N23" s="252">
        <v>122.5</v>
      </c>
      <c r="O23" s="231">
        <f t="shared" si="1"/>
        <v>25.362318840579711</v>
      </c>
      <c r="P23" s="252">
        <f t="shared" si="2"/>
        <v>92.10526315789474</v>
      </c>
      <c r="Q23" s="276"/>
      <c r="R23" s="270"/>
      <c r="S23" s="270"/>
      <c r="T23" s="270"/>
    </row>
    <row r="24" spans="1:20" s="249" customFormat="1" ht="60">
      <c r="A24" s="362"/>
      <c r="B24" s="359"/>
      <c r="C24" s="361"/>
      <c r="D24" s="357"/>
      <c r="E24" s="357"/>
      <c r="F24" s="281" t="s">
        <v>401</v>
      </c>
      <c r="G24" s="283" t="s">
        <v>360</v>
      </c>
      <c r="H24" s="282" t="s">
        <v>18</v>
      </c>
      <c r="I24" s="282" t="s">
        <v>68</v>
      </c>
      <c r="J24" s="282" t="s">
        <v>391</v>
      </c>
      <c r="K24" s="282" t="s">
        <v>390</v>
      </c>
      <c r="L24" s="215">
        <v>0</v>
      </c>
      <c r="M24" s="215">
        <v>300</v>
      </c>
      <c r="N24" s="215">
        <v>300</v>
      </c>
      <c r="O24" s="231" t="e">
        <f t="shared" si="1"/>
        <v>#DIV/0!</v>
      </c>
      <c r="P24" s="252">
        <f t="shared" si="2"/>
        <v>100</v>
      </c>
      <c r="Q24" s="276"/>
      <c r="R24" s="270"/>
      <c r="S24" s="270"/>
      <c r="T24" s="270"/>
    </row>
    <row r="25" spans="1:20" s="249" customFormat="1" ht="84">
      <c r="A25" s="321" t="s">
        <v>36</v>
      </c>
      <c r="B25" s="290">
        <v>0</v>
      </c>
      <c r="C25" s="289" t="s">
        <v>36</v>
      </c>
      <c r="D25" s="291">
        <v>7</v>
      </c>
      <c r="E25" s="281" t="s">
        <v>148</v>
      </c>
      <c r="F25" s="281" t="s">
        <v>359</v>
      </c>
      <c r="G25" s="283" t="s">
        <v>270</v>
      </c>
      <c r="H25" s="283" t="s">
        <v>112</v>
      </c>
      <c r="I25" s="283" t="s">
        <v>18</v>
      </c>
      <c r="J25" s="283" t="s">
        <v>247</v>
      </c>
      <c r="K25" s="282" t="s">
        <v>114</v>
      </c>
      <c r="L25" s="252">
        <v>229</v>
      </c>
      <c r="M25" s="252">
        <v>229</v>
      </c>
      <c r="N25" s="252">
        <v>229</v>
      </c>
      <c r="O25" s="231">
        <f t="shared" si="1"/>
        <v>100</v>
      </c>
      <c r="P25" s="252">
        <f t="shared" si="2"/>
        <v>100</v>
      </c>
      <c r="Q25" s="250"/>
      <c r="R25" s="270"/>
      <c r="S25" s="270"/>
      <c r="T25" s="270"/>
    </row>
    <row r="26" spans="1:20" s="249" customFormat="1" ht="84">
      <c r="A26" s="349" t="s">
        <v>36</v>
      </c>
      <c r="B26" s="290">
        <v>0</v>
      </c>
      <c r="C26" s="289" t="s">
        <v>36</v>
      </c>
      <c r="D26" s="291">
        <v>4</v>
      </c>
      <c r="E26" s="281" t="s">
        <v>392</v>
      </c>
      <c r="F26" s="281" t="s">
        <v>359</v>
      </c>
      <c r="G26" s="283" t="s">
        <v>270</v>
      </c>
      <c r="H26" s="283" t="s">
        <v>112</v>
      </c>
      <c r="I26" s="283" t="s">
        <v>18</v>
      </c>
      <c r="J26" s="283" t="s">
        <v>246</v>
      </c>
      <c r="K26" s="282" t="s">
        <v>259</v>
      </c>
      <c r="L26" s="215">
        <v>104018.9</v>
      </c>
      <c r="M26" s="215">
        <v>103293.4</v>
      </c>
      <c r="N26" s="215">
        <v>99088.3</v>
      </c>
      <c r="O26" s="231">
        <f t="shared" si="1"/>
        <v>95.259899883578854</v>
      </c>
      <c r="P26" s="252">
        <f t="shared" si="2"/>
        <v>95.928975132970749</v>
      </c>
      <c r="Q26" s="276"/>
      <c r="R26" s="270"/>
      <c r="S26" s="270"/>
      <c r="T26" s="270"/>
    </row>
    <row r="27" spans="1:20" s="249" customFormat="1" ht="84">
      <c r="A27" s="349"/>
      <c r="B27" s="290">
        <v>0</v>
      </c>
      <c r="C27" s="289" t="s">
        <v>36</v>
      </c>
      <c r="D27" s="291">
        <v>12</v>
      </c>
      <c r="E27" s="281" t="s">
        <v>393</v>
      </c>
      <c r="F27" s="281" t="s">
        <v>359</v>
      </c>
      <c r="G27" s="283" t="s">
        <v>270</v>
      </c>
      <c r="H27" s="283" t="s">
        <v>112</v>
      </c>
      <c r="I27" s="283" t="s">
        <v>18</v>
      </c>
      <c r="J27" s="283" t="s">
        <v>394</v>
      </c>
      <c r="K27" s="282" t="s">
        <v>113</v>
      </c>
      <c r="L27" s="215">
        <v>11129</v>
      </c>
      <c r="M27" s="215">
        <v>13213.2</v>
      </c>
      <c r="N27" s="215">
        <v>13213.2</v>
      </c>
      <c r="O27" s="231">
        <f t="shared" si="1"/>
        <v>118.72764848593764</v>
      </c>
      <c r="P27" s="252">
        <f t="shared" si="2"/>
        <v>100</v>
      </c>
      <c r="Q27" s="276"/>
      <c r="R27" s="270"/>
      <c r="S27" s="270"/>
      <c r="T27" s="270"/>
    </row>
    <row r="28" spans="1:20" s="249" customFormat="1" ht="84">
      <c r="A28" s="321" t="s">
        <v>36</v>
      </c>
      <c r="B28" s="290">
        <v>0</v>
      </c>
      <c r="C28" s="289" t="s">
        <v>36</v>
      </c>
      <c r="D28" s="291">
        <v>13</v>
      </c>
      <c r="E28" s="281" t="s">
        <v>395</v>
      </c>
      <c r="F28" s="281" t="s">
        <v>359</v>
      </c>
      <c r="G28" s="285">
        <v>285</v>
      </c>
      <c r="H28" s="283" t="s">
        <v>112</v>
      </c>
      <c r="I28" s="283" t="s">
        <v>18</v>
      </c>
      <c r="J28" s="283" t="s">
        <v>396</v>
      </c>
      <c r="K28" s="282" t="s">
        <v>113</v>
      </c>
      <c r="L28" s="215">
        <v>390</v>
      </c>
      <c r="M28" s="215">
        <v>390</v>
      </c>
      <c r="N28" s="215">
        <v>390</v>
      </c>
      <c r="O28" s="231">
        <f t="shared" si="1"/>
        <v>100</v>
      </c>
      <c r="P28" s="252">
        <f t="shared" si="2"/>
        <v>100</v>
      </c>
      <c r="Q28" s="276"/>
      <c r="R28" s="270"/>
      <c r="S28" s="270"/>
      <c r="T28" s="270"/>
    </row>
    <row r="29" spans="1:20" s="249" customFormat="1" ht="84">
      <c r="A29" s="321" t="s">
        <v>36</v>
      </c>
      <c r="B29" s="290">
        <v>0</v>
      </c>
      <c r="C29" s="289" t="s">
        <v>36</v>
      </c>
      <c r="D29" s="291">
        <v>14</v>
      </c>
      <c r="E29" s="230" t="s">
        <v>397</v>
      </c>
      <c r="F29" s="230" t="s">
        <v>359</v>
      </c>
      <c r="G29" s="241">
        <v>285</v>
      </c>
      <c r="H29" s="282" t="s">
        <v>112</v>
      </c>
      <c r="I29" s="282" t="s">
        <v>18</v>
      </c>
      <c r="J29" s="245" t="s">
        <v>398</v>
      </c>
      <c r="K29" s="282" t="s">
        <v>114</v>
      </c>
      <c r="L29" s="215">
        <v>0</v>
      </c>
      <c r="M29" s="215">
        <v>1515.2</v>
      </c>
      <c r="N29" s="215">
        <v>1515.2</v>
      </c>
      <c r="O29" s="231">
        <v>0</v>
      </c>
      <c r="P29" s="252">
        <f t="shared" si="2"/>
        <v>100</v>
      </c>
      <c r="Q29" s="276"/>
      <c r="R29" s="270"/>
      <c r="S29" s="270"/>
      <c r="T29" s="270"/>
    </row>
    <row r="30" spans="1:20" ht="84">
      <c r="A30" s="243" t="s">
        <v>36</v>
      </c>
      <c r="B30" s="244">
        <v>0</v>
      </c>
      <c r="C30" s="243" t="s">
        <v>36</v>
      </c>
      <c r="D30" s="244">
        <v>7</v>
      </c>
      <c r="E30" s="238" t="s">
        <v>148</v>
      </c>
      <c r="F30" s="230" t="s">
        <v>359</v>
      </c>
      <c r="G30" s="241">
        <v>285</v>
      </c>
      <c r="H30" s="243" t="s">
        <v>112</v>
      </c>
      <c r="I30" s="243" t="s">
        <v>18</v>
      </c>
      <c r="J30" s="243" t="s">
        <v>247</v>
      </c>
      <c r="K30" s="243" t="s">
        <v>114</v>
      </c>
      <c r="L30" s="235"/>
      <c r="M30" s="235"/>
      <c r="N30" s="235"/>
      <c r="O30" s="231">
        <v>0</v>
      </c>
      <c r="P30" s="252">
        <v>0</v>
      </c>
      <c r="Q30" s="237"/>
    </row>
    <row r="31" spans="1:20" ht="84">
      <c r="A31" s="243" t="s">
        <v>36</v>
      </c>
      <c r="B31" s="244">
        <v>0</v>
      </c>
      <c r="C31" s="243" t="s">
        <v>36</v>
      </c>
      <c r="D31" s="244">
        <v>9</v>
      </c>
      <c r="E31" s="238" t="s">
        <v>261</v>
      </c>
      <c r="F31" s="230" t="s">
        <v>359</v>
      </c>
      <c r="G31" s="241">
        <v>285</v>
      </c>
      <c r="H31" s="243" t="s">
        <v>112</v>
      </c>
      <c r="I31" s="243" t="s">
        <v>18</v>
      </c>
      <c r="J31" s="243" t="s">
        <v>262</v>
      </c>
      <c r="K31" s="243" t="s">
        <v>114</v>
      </c>
      <c r="L31" s="255"/>
      <c r="M31" s="235"/>
      <c r="N31" s="235"/>
      <c r="O31" s="231" t="e">
        <f t="shared" si="1"/>
        <v>#DIV/0!</v>
      </c>
      <c r="P31" s="252" t="e">
        <f t="shared" si="2"/>
        <v>#DIV/0!</v>
      </c>
      <c r="Q31" s="237"/>
    </row>
    <row r="32" spans="1:20" ht="60">
      <c r="A32" s="243" t="s">
        <v>36</v>
      </c>
      <c r="B32" s="244">
        <v>0</v>
      </c>
      <c r="C32" s="243" t="s">
        <v>36</v>
      </c>
      <c r="D32" s="244">
        <v>4</v>
      </c>
      <c r="E32" s="238" t="s">
        <v>265</v>
      </c>
      <c r="F32" s="281" t="s">
        <v>401</v>
      </c>
      <c r="G32" s="243" t="s">
        <v>360</v>
      </c>
      <c r="H32" s="243" t="s">
        <v>112</v>
      </c>
      <c r="I32" s="243" t="s">
        <v>18</v>
      </c>
      <c r="J32" s="243" t="s">
        <v>295</v>
      </c>
      <c r="K32" s="243" t="s">
        <v>115</v>
      </c>
      <c r="L32" s="255"/>
      <c r="M32" s="235"/>
      <c r="N32" s="235"/>
      <c r="O32" s="231" t="e">
        <f t="shared" si="1"/>
        <v>#DIV/0!</v>
      </c>
      <c r="P32" s="252" t="e">
        <f t="shared" si="2"/>
        <v>#DIV/0!</v>
      </c>
      <c r="Q32" s="237"/>
    </row>
    <row r="33" spans="1:20" ht="108">
      <c r="A33" s="243" t="s">
        <v>36</v>
      </c>
      <c r="B33" s="244">
        <v>0</v>
      </c>
      <c r="C33" s="243" t="s">
        <v>36</v>
      </c>
      <c r="D33" s="244">
        <v>5</v>
      </c>
      <c r="E33" s="238" t="s">
        <v>267</v>
      </c>
      <c r="F33" s="281" t="s">
        <v>401</v>
      </c>
      <c r="G33" s="243" t="s">
        <v>360</v>
      </c>
      <c r="H33" s="243" t="s">
        <v>112</v>
      </c>
      <c r="I33" s="243" t="s">
        <v>18</v>
      </c>
      <c r="J33" s="243" t="s">
        <v>268</v>
      </c>
      <c r="K33" s="243" t="s">
        <v>115</v>
      </c>
      <c r="L33" s="255"/>
      <c r="M33" s="235"/>
      <c r="N33" s="235"/>
      <c r="O33" s="231" t="e">
        <f t="shared" si="1"/>
        <v>#DIV/0!</v>
      </c>
      <c r="P33" s="252" t="e">
        <f t="shared" si="2"/>
        <v>#DIV/0!</v>
      </c>
      <c r="Q33" s="237"/>
    </row>
    <row r="34" spans="1:20" ht="60">
      <c r="A34" s="243" t="s">
        <v>36</v>
      </c>
      <c r="B34" s="244">
        <v>0</v>
      </c>
      <c r="C34" s="243" t="s">
        <v>36</v>
      </c>
      <c r="D34" s="244">
        <v>6</v>
      </c>
      <c r="E34" s="238" t="s">
        <v>269</v>
      </c>
      <c r="F34" s="281" t="s">
        <v>401</v>
      </c>
      <c r="G34" s="243" t="s">
        <v>360</v>
      </c>
      <c r="H34" s="243" t="s">
        <v>112</v>
      </c>
      <c r="I34" s="243" t="s">
        <v>18</v>
      </c>
      <c r="J34" s="243" t="s">
        <v>266</v>
      </c>
      <c r="K34" s="243" t="s">
        <v>115</v>
      </c>
      <c r="L34" s="255"/>
      <c r="M34" s="235"/>
      <c r="N34" s="235"/>
      <c r="O34" s="231" t="e">
        <f t="shared" si="1"/>
        <v>#DIV/0!</v>
      </c>
      <c r="P34" s="252" t="e">
        <f t="shared" si="2"/>
        <v>#DIV/0!</v>
      </c>
      <c r="Q34" s="237"/>
    </row>
    <row r="35" spans="1:20" s="210" customFormat="1" ht="84">
      <c r="A35" s="242" t="s">
        <v>36</v>
      </c>
      <c r="B35" s="241">
        <v>0</v>
      </c>
      <c r="C35" s="242" t="s">
        <v>17</v>
      </c>
      <c r="D35" s="241"/>
      <c r="E35" s="253" t="s">
        <v>71</v>
      </c>
      <c r="F35" s="230" t="s">
        <v>359</v>
      </c>
      <c r="G35" s="241">
        <v>285</v>
      </c>
      <c r="H35" s="242"/>
      <c r="I35" s="242"/>
      <c r="J35" s="242" t="s">
        <v>248</v>
      </c>
      <c r="K35" s="242" t="s">
        <v>113</v>
      </c>
      <c r="L35" s="231">
        <f>L36+L37+L38</f>
        <v>8119.9</v>
      </c>
      <c r="M35" s="231">
        <f t="shared" ref="M35:N35" si="6">M36+M37+M38</f>
        <v>7786.9000000000005</v>
      </c>
      <c r="N35" s="231">
        <f t="shared" si="6"/>
        <v>7594.6</v>
      </c>
      <c r="O35" s="231">
        <f t="shared" si="1"/>
        <v>93.5307085062624</v>
      </c>
      <c r="P35" s="252">
        <f t="shared" si="2"/>
        <v>97.530467837008302</v>
      </c>
      <c r="Q35" s="276"/>
      <c r="R35" s="271"/>
      <c r="S35" s="271"/>
      <c r="T35" s="271"/>
    </row>
    <row r="36" spans="1:20" ht="84">
      <c r="A36" s="243" t="s">
        <v>36</v>
      </c>
      <c r="B36" s="244">
        <v>0</v>
      </c>
      <c r="C36" s="243" t="s">
        <v>17</v>
      </c>
      <c r="D36" s="244">
        <v>1</v>
      </c>
      <c r="E36" s="238" t="s">
        <v>116</v>
      </c>
      <c r="F36" s="230" t="s">
        <v>359</v>
      </c>
      <c r="G36" s="241">
        <v>285</v>
      </c>
      <c r="H36" s="243" t="s">
        <v>112</v>
      </c>
      <c r="I36" s="243" t="s">
        <v>18</v>
      </c>
      <c r="J36" s="243" t="s">
        <v>249</v>
      </c>
      <c r="K36" s="243" t="s">
        <v>296</v>
      </c>
      <c r="L36" s="214">
        <v>8097.4</v>
      </c>
      <c r="M36" s="215">
        <v>7658.3</v>
      </c>
      <c r="N36" s="215">
        <v>7485.8</v>
      </c>
      <c r="O36" s="231">
        <f t="shared" si="1"/>
        <v>92.446958282905626</v>
      </c>
      <c r="P36" s="252">
        <f t="shared" si="2"/>
        <v>97.747541882663256</v>
      </c>
      <c r="Q36" s="276"/>
    </row>
    <row r="37" spans="1:20" ht="84">
      <c r="A37" s="243" t="s">
        <v>36</v>
      </c>
      <c r="B37" s="244">
        <v>0</v>
      </c>
      <c r="C37" s="243" t="s">
        <v>17</v>
      </c>
      <c r="D37" s="244">
        <v>2</v>
      </c>
      <c r="E37" s="238" t="s">
        <v>148</v>
      </c>
      <c r="F37" s="230" t="s">
        <v>359</v>
      </c>
      <c r="G37" s="241">
        <v>285</v>
      </c>
      <c r="H37" s="243" t="s">
        <v>112</v>
      </c>
      <c r="I37" s="243" t="s">
        <v>18</v>
      </c>
      <c r="J37" s="243" t="s">
        <v>250</v>
      </c>
      <c r="K37" s="243" t="s">
        <v>114</v>
      </c>
      <c r="L37" s="214">
        <v>22.5</v>
      </c>
      <c r="M37" s="215">
        <v>22.5</v>
      </c>
      <c r="N37" s="215">
        <v>2.7</v>
      </c>
      <c r="O37" s="231">
        <f t="shared" si="1"/>
        <v>12.000000000000002</v>
      </c>
      <c r="P37" s="252">
        <f t="shared" si="2"/>
        <v>12.000000000000002</v>
      </c>
      <c r="Q37" s="276"/>
    </row>
    <row r="38" spans="1:20" ht="84">
      <c r="A38" s="243" t="s">
        <v>36</v>
      </c>
      <c r="B38" s="244">
        <v>0</v>
      </c>
      <c r="C38" s="243" t="s">
        <v>17</v>
      </c>
      <c r="D38" s="291">
        <v>6</v>
      </c>
      <c r="E38" s="238" t="s">
        <v>402</v>
      </c>
      <c r="F38" s="230" t="s">
        <v>359</v>
      </c>
      <c r="G38" s="241">
        <v>285</v>
      </c>
      <c r="H38" s="243" t="s">
        <v>112</v>
      </c>
      <c r="I38" s="243" t="s">
        <v>18</v>
      </c>
      <c r="J38" s="243" t="s">
        <v>400</v>
      </c>
      <c r="K38" s="243" t="s">
        <v>114</v>
      </c>
      <c r="L38" s="214">
        <v>0</v>
      </c>
      <c r="M38" s="215">
        <v>106.1</v>
      </c>
      <c r="N38" s="215">
        <v>106.1</v>
      </c>
      <c r="O38" s="231">
        <v>0</v>
      </c>
      <c r="P38" s="252">
        <f t="shared" si="2"/>
        <v>100</v>
      </c>
      <c r="Q38" s="276"/>
    </row>
    <row r="39" spans="1:20" s="210" customFormat="1" ht="31.5" customHeight="1">
      <c r="A39" s="349" t="s">
        <v>36</v>
      </c>
      <c r="B39" s="350">
        <v>0</v>
      </c>
      <c r="C39" s="349" t="s">
        <v>68</v>
      </c>
      <c r="D39" s="350"/>
      <c r="E39" s="351" t="s">
        <v>72</v>
      </c>
      <c r="F39" s="346" t="s">
        <v>359</v>
      </c>
      <c r="G39" s="242" t="s">
        <v>27</v>
      </c>
      <c r="H39" s="242"/>
      <c r="I39" s="242"/>
      <c r="J39" s="242" t="s">
        <v>378</v>
      </c>
      <c r="K39" s="242"/>
      <c r="L39" s="252">
        <f>L40</f>
        <v>16107.9</v>
      </c>
      <c r="M39" s="252">
        <f t="shared" ref="M39:N39" si="7">M40</f>
        <v>18229.2</v>
      </c>
      <c r="N39" s="252">
        <f t="shared" si="7"/>
        <v>16687.500000000004</v>
      </c>
      <c r="O39" s="231">
        <f t="shared" si="1"/>
        <v>103.59823440671971</v>
      </c>
      <c r="P39" s="252">
        <f t="shared" si="2"/>
        <v>91.542689750510192</v>
      </c>
      <c r="Q39" s="276"/>
      <c r="R39" s="271"/>
      <c r="S39" s="271"/>
      <c r="T39" s="271"/>
    </row>
    <row r="40" spans="1:20" s="210" customFormat="1" ht="31.5" customHeight="1">
      <c r="A40" s="349"/>
      <c r="B40" s="350"/>
      <c r="C40" s="349"/>
      <c r="D40" s="350"/>
      <c r="E40" s="351"/>
      <c r="F40" s="346"/>
      <c r="G40" s="242" t="s">
        <v>270</v>
      </c>
      <c r="H40" s="242"/>
      <c r="I40" s="242"/>
      <c r="J40" s="242" t="s">
        <v>378</v>
      </c>
      <c r="K40" s="242"/>
      <c r="L40" s="252">
        <f>L41+L42+L43+L44+L45+L46+L47</f>
        <v>16107.9</v>
      </c>
      <c r="M40" s="252">
        <f>M41+M42+M43+M44+M45+M46+M47</f>
        <v>18229.2</v>
      </c>
      <c r="N40" s="252">
        <f>N41+N42+N43+N44+N45+N46+N47</f>
        <v>16687.500000000004</v>
      </c>
      <c r="O40" s="231">
        <f t="shared" si="1"/>
        <v>103.59823440671971</v>
      </c>
      <c r="P40" s="252">
        <f t="shared" si="2"/>
        <v>91.542689750510192</v>
      </c>
      <c r="Q40" s="276"/>
      <c r="R40" s="265"/>
      <c r="S40" s="265"/>
      <c r="T40" s="265"/>
    </row>
    <row r="41" spans="1:20" ht="84">
      <c r="A41" s="243" t="s">
        <v>36</v>
      </c>
      <c r="B41" s="244">
        <v>0</v>
      </c>
      <c r="C41" s="243" t="s">
        <v>68</v>
      </c>
      <c r="D41" s="244">
        <v>1</v>
      </c>
      <c r="E41" s="238" t="s">
        <v>399</v>
      </c>
      <c r="F41" s="230" t="s">
        <v>359</v>
      </c>
      <c r="G41" s="241">
        <v>285</v>
      </c>
      <c r="H41" s="243" t="s">
        <v>112</v>
      </c>
      <c r="I41" s="243" t="s">
        <v>68</v>
      </c>
      <c r="J41" s="243" t="s">
        <v>251</v>
      </c>
      <c r="K41" s="243" t="s">
        <v>369</v>
      </c>
      <c r="L41" s="215">
        <v>5767</v>
      </c>
      <c r="M41" s="215">
        <v>5717</v>
      </c>
      <c r="N41" s="215">
        <v>5712</v>
      </c>
      <c r="O41" s="231">
        <f t="shared" si="1"/>
        <v>99.046297901855382</v>
      </c>
      <c r="P41" s="252">
        <f t="shared" si="2"/>
        <v>99.912541542767187</v>
      </c>
      <c r="Q41" s="276"/>
    </row>
    <row r="42" spans="1:20" ht="84">
      <c r="A42" s="243" t="s">
        <v>36</v>
      </c>
      <c r="B42" s="243" t="s">
        <v>151</v>
      </c>
      <c r="C42" s="243" t="s">
        <v>68</v>
      </c>
      <c r="D42" s="243" t="s">
        <v>99</v>
      </c>
      <c r="E42" s="238" t="s">
        <v>117</v>
      </c>
      <c r="F42" s="230" t="s">
        <v>359</v>
      </c>
      <c r="G42" s="241">
        <v>285</v>
      </c>
      <c r="H42" s="243" t="s">
        <v>112</v>
      </c>
      <c r="I42" s="243" t="s">
        <v>68</v>
      </c>
      <c r="J42" s="243" t="s">
        <v>252</v>
      </c>
      <c r="K42" s="243" t="s">
        <v>113</v>
      </c>
      <c r="L42" s="215">
        <v>1752.8</v>
      </c>
      <c r="M42" s="215">
        <v>2852.8</v>
      </c>
      <c r="N42" s="215">
        <v>1747.8</v>
      </c>
      <c r="O42" s="231">
        <f t="shared" si="1"/>
        <v>99.714742126882712</v>
      </c>
      <c r="P42" s="252">
        <f t="shared" si="2"/>
        <v>61.266124509254063</v>
      </c>
      <c r="Q42" s="276"/>
    </row>
    <row r="43" spans="1:20" ht="24">
      <c r="A43" s="347" t="s">
        <v>36</v>
      </c>
      <c r="B43" s="347" t="s">
        <v>151</v>
      </c>
      <c r="C43" s="347" t="s">
        <v>68</v>
      </c>
      <c r="D43" s="347" t="s">
        <v>73</v>
      </c>
      <c r="E43" s="348" t="s">
        <v>258</v>
      </c>
      <c r="F43" s="348" t="s">
        <v>359</v>
      </c>
      <c r="G43" s="244">
        <v>285</v>
      </c>
      <c r="H43" s="243" t="s">
        <v>112</v>
      </c>
      <c r="I43" s="243" t="s">
        <v>68</v>
      </c>
      <c r="J43" s="243" t="s">
        <v>371</v>
      </c>
      <c r="K43" s="244" t="s">
        <v>372</v>
      </c>
      <c r="L43" s="215">
        <f>0</f>
        <v>0</v>
      </c>
      <c r="M43" s="215">
        <f>20.8+6.3</f>
        <v>27.1</v>
      </c>
      <c r="N43" s="215">
        <f>20.8+6.3</f>
        <v>27.1</v>
      </c>
      <c r="O43" s="231">
        <v>0</v>
      </c>
      <c r="P43" s="252">
        <f t="shared" si="2"/>
        <v>100</v>
      </c>
      <c r="Q43" s="276"/>
    </row>
    <row r="44" spans="1:20" s="251" customFormat="1" ht="24">
      <c r="A44" s="347"/>
      <c r="B44" s="347"/>
      <c r="C44" s="347"/>
      <c r="D44" s="347"/>
      <c r="E44" s="348"/>
      <c r="F44" s="348"/>
      <c r="G44" s="244">
        <v>285</v>
      </c>
      <c r="H44" s="243" t="s">
        <v>112</v>
      </c>
      <c r="I44" s="243" t="s">
        <v>68</v>
      </c>
      <c r="J44" s="243" t="s">
        <v>373</v>
      </c>
      <c r="K44" s="244" t="s">
        <v>372</v>
      </c>
      <c r="L44" s="215">
        <v>0</v>
      </c>
      <c r="M44" s="215">
        <v>133.1</v>
      </c>
      <c r="N44" s="215">
        <v>133.1</v>
      </c>
      <c r="O44" s="231">
        <v>0</v>
      </c>
      <c r="P44" s="252">
        <f t="shared" si="2"/>
        <v>100</v>
      </c>
      <c r="Q44" s="277"/>
      <c r="R44" s="272"/>
      <c r="S44" s="272"/>
      <c r="T44" s="272"/>
    </row>
    <row r="45" spans="1:20" ht="48">
      <c r="A45" s="347"/>
      <c r="B45" s="347"/>
      <c r="C45" s="347"/>
      <c r="D45" s="347"/>
      <c r="E45" s="348"/>
      <c r="F45" s="348"/>
      <c r="G45" s="244">
        <v>285</v>
      </c>
      <c r="H45" s="243" t="s">
        <v>112</v>
      </c>
      <c r="I45" s="243" t="s">
        <v>68</v>
      </c>
      <c r="J45" s="243" t="s">
        <v>253</v>
      </c>
      <c r="K45" s="244" t="s">
        <v>370</v>
      </c>
      <c r="L45" s="215">
        <v>3860</v>
      </c>
      <c r="M45" s="215">
        <f>3078+2.8+969.3+45.5+690.7</f>
        <v>4786.3</v>
      </c>
      <c r="N45" s="215">
        <f>3018.5+2.8+958.4+38.6+546.5</f>
        <v>4564.8</v>
      </c>
      <c r="O45" s="231">
        <f t="shared" si="1"/>
        <v>118.25906735751295</v>
      </c>
      <c r="P45" s="252">
        <f t="shared" si="2"/>
        <v>95.372208177506636</v>
      </c>
      <c r="Q45" s="276"/>
    </row>
    <row r="46" spans="1:20" ht="42" customHeight="1">
      <c r="A46" s="347" t="s">
        <v>36</v>
      </c>
      <c r="B46" s="347" t="s">
        <v>151</v>
      </c>
      <c r="C46" s="347" t="s">
        <v>68</v>
      </c>
      <c r="D46" s="347" t="s">
        <v>96</v>
      </c>
      <c r="E46" s="346" t="s">
        <v>304</v>
      </c>
      <c r="F46" s="346" t="s">
        <v>359</v>
      </c>
      <c r="G46" s="244">
        <v>285</v>
      </c>
      <c r="H46" s="243" t="s">
        <v>112</v>
      </c>
      <c r="I46" s="243" t="s">
        <v>68</v>
      </c>
      <c r="J46" s="243" t="s">
        <v>374</v>
      </c>
      <c r="K46" s="244">
        <v>633</v>
      </c>
      <c r="L46" s="215">
        <v>4357.2</v>
      </c>
      <c r="M46" s="215">
        <v>4402</v>
      </c>
      <c r="N46" s="215">
        <v>4402</v>
      </c>
      <c r="O46" s="231">
        <f t="shared" si="1"/>
        <v>101.02818323694116</v>
      </c>
      <c r="P46" s="252">
        <f t="shared" si="2"/>
        <v>100</v>
      </c>
      <c r="Q46" s="276"/>
    </row>
    <row r="47" spans="1:20" ht="42" customHeight="1">
      <c r="A47" s="347"/>
      <c r="B47" s="347"/>
      <c r="C47" s="347"/>
      <c r="D47" s="347"/>
      <c r="E47" s="346"/>
      <c r="F47" s="346"/>
      <c r="G47" s="241">
        <v>285</v>
      </c>
      <c r="H47" s="243" t="s">
        <v>112</v>
      </c>
      <c r="I47" s="243" t="s">
        <v>68</v>
      </c>
      <c r="J47" s="243" t="s">
        <v>264</v>
      </c>
      <c r="K47" s="244">
        <v>321</v>
      </c>
      <c r="L47" s="215">
        <v>370.9</v>
      </c>
      <c r="M47" s="215">
        <v>310.89999999999998</v>
      </c>
      <c r="N47" s="215">
        <v>100.7</v>
      </c>
      <c r="O47" s="231">
        <f t="shared" si="1"/>
        <v>27.150175249393371</v>
      </c>
      <c r="P47" s="252">
        <f t="shared" si="2"/>
        <v>32.389835960115796</v>
      </c>
      <c r="Q47" s="276"/>
    </row>
    <row r="48" spans="1:20" ht="84">
      <c r="A48" s="242" t="s">
        <v>36</v>
      </c>
      <c r="B48" s="242" t="s">
        <v>151</v>
      </c>
      <c r="C48" s="289" t="s">
        <v>191</v>
      </c>
      <c r="D48" s="289" t="s">
        <v>97</v>
      </c>
      <c r="E48" s="238" t="s">
        <v>375</v>
      </c>
      <c r="F48" s="257" t="s">
        <v>359</v>
      </c>
      <c r="G48" s="244">
        <v>285</v>
      </c>
      <c r="H48" s="243" t="s">
        <v>112</v>
      </c>
      <c r="I48" s="243" t="s">
        <v>18</v>
      </c>
      <c r="J48" s="243" t="s">
        <v>376</v>
      </c>
      <c r="K48" s="244">
        <v>612</v>
      </c>
      <c r="L48" s="215">
        <v>0</v>
      </c>
      <c r="M48" s="215">
        <v>106.1</v>
      </c>
      <c r="N48" s="215">
        <v>106.1</v>
      </c>
      <c r="O48" s="231">
        <v>0</v>
      </c>
      <c r="P48" s="252">
        <f t="shared" si="2"/>
        <v>100</v>
      </c>
      <c r="Q48" s="278"/>
      <c r="R48" s="273"/>
      <c r="S48" s="274"/>
      <c r="T48" s="274"/>
    </row>
    <row r="49" spans="1:20" ht="84">
      <c r="A49" s="242" t="s">
        <v>36</v>
      </c>
      <c r="B49" s="242" t="s">
        <v>151</v>
      </c>
      <c r="C49" s="289" t="s">
        <v>191</v>
      </c>
      <c r="D49" s="289" t="s">
        <v>97</v>
      </c>
      <c r="E49" s="257" t="s">
        <v>377</v>
      </c>
      <c r="F49" s="257" t="s">
        <v>359</v>
      </c>
      <c r="G49" s="244">
        <v>285</v>
      </c>
      <c r="H49" s="243" t="s">
        <v>112</v>
      </c>
      <c r="I49" s="243" t="s">
        <v>18</v>
      </c>
      <c r="J49" s="243" t="s">
        <v>376</v>
      </c>
      <c r="K49" s="244">
        <v>612</v>
      </c>
      <c r="L49" s="256">
        <v>0</v>
      </c>
      <c r="M49" s="258">
        <v>1317.1</v>
      </c>
      <c r="N49" s="259">
        <v>1317.1</v>
      </c>
      <c r="O49" s="231">
        <v>0</v>
      </c>
      <c r="P49" s="252">
        <f t="shared" si="2"/>
        <v>100</v>
      </c>
      <c r="Q49" s="279"/>
      <c r="R49" s="275"/>
      <c r="S49" s="275"/>
      <c r="T49" s="275"/>
    </row>
    <row r="53" spans="1:20" ht="18.75">
      <c r="C53" s="287"/>
    </row>
  </sheetData>
  <mergeCells count="43">
    <mergeCell ref="A26:A27"/>
    <mergeCell ref="C15:C17"/>
    <mergeCell ref="E15:E17"/>
    <mergeCell ref="D15:D17"/>
    <mergeCell ref="B15:B17"/>
    <mergeCell ref="A15:A16"/>
    <mergeCell ref="A17:A18"/>
    <mergeCell ref="E23:E24"/>
    <mergeCell ref="B23:B24"/>
    <mergeCell ref="C23:C24"/>
    <mergeCell ref="D23:D24"/>
    <mergeCell ref="A23:A24"/>
    <mergeCell ref="A6:A7"/>
    <mergeCell ref="L3:N3"/>
    <mergeCell ref="E6:E7"/>
    <mergeCell ref="B6:B7"/>
    <mergeCell ref="C6:C7"/>
    <mergeCell ref="D6:D7"/>
    <mergeCell ref="A1:P1"/>
    <mergeCell ref="A2:P2"/>
    <mergeCell ref="A3:D3"/>
    <mergeCell ref="E3:E4"/>
    <mergeCell ref="F3:F4"/>
    <mergeCell ref="G3:K3"/>
    <mergeCell ref="O3:P3"/>
    <mergeCell ref="F39:F40"/>
    <mergeCell ref="A43:A45"/>
    <mergeCell ref="B43:B45"/>
    <mergeCell ref="C43:C45"/>
    <mergeCell ref="D43:D45"/>
    <mergeCell ref="E43:E45"/>
    <mergeCell ref="F43:F45"/>
    <mergeCell ref="A39:A40"/>
    <mergeCell ref="B39:B40"/>
    <mergeCell ref="C39:C40"/>
    <mergeCell ref="D39:D40"/>
    <mergeCell ref="E39:E40"/>
    <mergeCell ref="F46:F47"/>
    <mergeCell ref="A46:A47"/>
    <mergeCell ref="B46:B47"/>
    <mergeCell ref="C46:C47"/>
    <mergeCell ref="D46:D47"/>
    <mergeCell ref="E46:E47"/>
  </mergeCells>
  <pageMargins left="0.31496062992125984" right="0.31496062992125984" top="0.35433070866141736" bottom="0.35433070866141736" header="0.31496062992125984" footer="0.31496062992125984"/>
  <pageSetup paperSize="9" scale="7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N17"/>
  <sheetViews>
    <sheetView view="pageBreakPreview" zoomScale="110" zoomScaleNormal="140" zoomScaleSheetLayoutView="110" workbookViewId="0">
      <pane xSplit="4" ySplit="7" topLeftCell="E29" activePane="bottomRight" state="frozen"/>
      <selection pane="topRight" activeCell="E1" sqref="E1"/>
      <selection pane="bottomLeft" activeCell="A8" sqref="A8"/>
      <selection pane="bottomRight" activeCell="J13" sqref="J13"/>
    </sheetView>
  </sheetViews>
  <sheetFormatPr defaultRowHeight="15"/>
  <cols>
    <col min="2" max="2" width="6.7109375" customWidth="1"/>
    <col min="3" max="3" width="23.5703125" customWidth="1"/>
    <col min="4" max="4" width="23.28515625" customWidth="1"/>
    <col min="5" max="5" width="13.7109375" style="49" customWidth="1"/>
    <col min="6" max="6" width="12.42578125" style="73" customWidth="1"/>
    <col min="7" max="7" width="19.140625" style="49" customWidth="1"/>
  </cols>
  <sheetData>
    <row r="2" spans="1:14" ht="45.6" customHeight="1">
      <c r="A2" s="363" t="s">
        <v>364</v>
      </c>
      <c r="B2" s="363"/>
      <c r="C2" s="363"/>
      <c r="D2" s="363"/>
      <c r="E2" s="363"/>
      <c r="F2" s="363"/>
      <c r="G2" s="363"/>
      <c r="H2" s="6"/>
      <c r="I2" s="6"/>
      <c r="J2" s="6"/>
      <c r="K2" s="6"/>
      <c r="L2" s="6"/>
      <c r="M2" s="6"/>
      <c r="N2" s="6"/>
    </row>
    <row r="3" spans="1:14" ht="15.6" customHeight="1">
      <c r="A3" s="364" t="s">
        <v>299</v>
      </c>
      <c r="B3" s="364"/>
      <c r="C3" s="364"/>
      <c r="D3" s="364"/>
      <c r="E3" s="364"/>
      <c r="F3" s="364"/>
      <c r="G3" s="364"/>
      <c r="H3" s="6"/>
      <c r="I3" s="6"/>
      <c r="J3" s="6"/>
      <c r="K3" s="6"/>
      <c r="L3" s="6"/>
      <c r="M3" s="6"/>
      <c r="N3" s="6"/>
    </row>
    <row r="4" spans="1:14" ht="15.75" thickBot="1"/>
    <row r="5" spans="1:14" ht="17.45" customHeight="1" thickBot="1">
      <c r="A5" s="384" t="s">
        <v>20</v>
      </c>
      <c r="B5" s="385"/>
      <c r="C5" s="365" t="s">
        <v>21</v>
      </c>
      <c r="D5" s="365" t="s">
        <v>22</v>
      </c>
      <c r="E5" s="368" t="s">
        <v>23</v>
      </c>
      <c r="F5" s="369"/>
      <c r="G5" s="370" t="s">
        <v>24</v>
      </c>
      <c r="H5" s="7"/>
    </row>
    <row r="6" spans="1:14" ht="44.25" customHeight="1" thickBot="1">
      <c r="A6" s="386"/>
      <c r="B6" s="387"/>
      <c r="C6" s="366"/>
      <c r="D6" s="366"/>
      <c r="E6" s="373" t="s">
        <v>355</v>
      </c>
      <c r="F6" s="373" t="s">
        <v>25</v>
      </c>
      <c r="G6" s="371"/>
      <c r="H6" s="7"/>
    </row>
    <row r="7" spans="1:14" ht="54.75" customHeight="1" thickBot="1">
      <c r="A7" s="5" t="s">
        <v>6</v>
      </c>
      <c r="B7" s="4" t="s">
        <v>26</v>
      </c>
      <c r="C7" s="367"/>
      <c r="D7" s="367"/>
      <c r="E7" s="374"/>
      <c r="F7" s="374"/>
      <c r="G7" s="372"/>
      <c r="H7" s="7"/>
    </row>
    <row r="8" spans="1:14" ht="15.75" thickBot="1">
      <c r="A8" s="375" t="s">
        <v>36</v>
      </c>
      <c r="B8" s="378"/>
      <c r="C8" s="381" t="s">
        <v>150</v>
      </c>
      <c r="D8" s="8" t="s">
        <v>27</v>
      </c>
      <c r="E8" s="86">
        <f>E9+E17</f>
        <v>195553.80000000002</v>
      </c>
      <c r="F8" s="86">
        <f>F9+F17</f>
        <v>188628.00000000003</v>
      </c>
      <c r="G8" s="86">
        <f>F8/E8*100</f>
        <v>96.458365933057806</v>
      </c>
      <c r="H8" s="7"/>
    </row>
    <row r="9" spans="1:14" ht="40.15" customHeight="1" thickBot="1">
      <c r="A9" s="376"/>
      <c r="B9" s="379"/>
      <c r="C9" s="382"/>
      <c r="D9" s="3" t="s">
        <v>28</v>
      </c>
      <c r="E9" s="208">
        <f>SUM(E11:E16)</f>
        <v>182340.6</v>
      </c>
      <c r="F9" s="86">
        <f>SUM(F11:F16)</f>
        <v>175414.80000000002</v>
      </c>
      <c r="G9" s="86">
        <f>F9/E9*100</f>
        <v>96.201723587615703</v>
      </c>
      <c r="H9" s="7"/>
    </row>
    <row r="10" spans="1:14" ht="13.5" customHeight="1" thickBot="1">
      <c r="A10" s="376"/>
      <c r="B10" s="379"/>
      <c r="C10" s="382"/>
      <c r="D10" s="3" t="s">
        <v>29</v>
      </c>
      <c r="E10" s="82"/>
      <c r="F10" s="82"/>
      <c r="G10" s="86"/>
      <c r="H10" s="7"/>
    </row>
    <row r="11" spans="1:14" ht="38.25" customHeight="1" thickBot="1">
      <c r="A11" s="376"/>
      <c r="B11" s="379"/>
      <c r="C11" s="382"/>
      <c r="D11" s="205" t="s">
        <v>30</v>
      </c>
      <c r="E11" s="128">
        <v>178627.8</v>
      </c>
      <c r="F11" s="129">
        <v>171703.6</v>
      </c>
      <c r="G11" s="86">
        <f t="shared" ref="G11:G17" si="0">F11/E11*100</f>
        <v>96.123671679324289</v>
      </c>
      <c r="H11" s="7"/>
    </row>
    <row r="12" spans="1:14" ht="39.75" customHeight="1" thickBot="1">
      <c r="A12" s="376"/>
      <c r="B12" s="379"/>
      <c r="C12" s="382"/>
      <c r="D12" s="3" t="s">
        <v>118</v>
      </c>
      <c r="E12" s="128">
        <v>3238.7</v>
      </c>
      <c r="F12" s="128">
        <v>3238.7</v>
      </c>
      <c r="G12" s="86">
        <f t="shared" si="0"/>
        <v>100</v>
      </c>
      <c r="H12" s="7"/>
    </row>
    <row r="13" spans="1:14" ht="30" customHeight="1" thickBot="1">
      <c r="A13" s="376"/>
      <c r="B13" s="379"/>
      <c r="C13" s="382"/>
      <c r="D13" s="3" t="s">
        <v>31</v>
      </c>
      <c r="E13" s="128"/>
      <c r="F13" s="128"/>
      <c r="G13" s="86"/>
      <c r="H13" s="7"/>
    </row>
    <row r="14" spans="1:14" ht="50.25" customHeight="1" thickBot="1">
      <c r="A14" s="376"/>
      <c r="B14" s="379"/>
      <c r="C14" s="382"/>
      <c r="D14" s="3" t="s">
        <v>32</v>
      </c>
      <c r="E14" s="128">
        <v>474.1</v>
      </c>
      <c r="F14" s="128">
        <v>472.5</v>
      </c>
      <c r="G14" s="86">
        <f>F14/E14*100</f>
        <v>99.662518456021928</v>
      </c>
      <c r="H14" s="7"/>
    </row>
    <row r="15" spans="1:14" ht="36" customHeight="1" thickBot="1">
      <c r="A15" s="376"/>
      <c r="B15" s="379"/>
      <c r="C15" s="382"/>
      <c r="D15" s="3" t="s">
        <v>33</v>
      </c>
      <c r="E15" s="128"/>
      <c r="F15" s="128"/>
      <c r="G15" s="86"/>
      <c r="H15" s="7"/>
    </row>
    <row r="16" spans="1:14" ht="41.25" customHeight="1" thickBot="1">
      <c r="A16" s="376"/>
      <c r="B16" s="379"/>
      <c r="C16" s="382"/>
      <c r="D16" s="3" t="s">
        <v>34</v>
      </c>
      <c r="E16" s="129"/>
      <c r="F16" s="128"/>
      <c r="G16" s="86"/>
      <c r="H16" s="7"/>
    </row>
    <row r="17" spans="1:9" ht="19.149999999999999" customHeight="1" thickBot="1">
      <c r="A17" s="377"/>
      <c r="B17" s="380"/>
      <c r="C17" s="383"/>
      <c r="D17" s="3" t="s">
        <v>35</v>
      </c>
      <c r="E17" s="129">
        <v>13213.2</v>
      </c>
      <c r="F17" s="129">
        <v>13213.2</v>
      </c>
      <c r="G17" s="86">
        <f t="shared" si="0"/>
        <v>100</v>
      </c>
      <c r="H17" s="7"/>
      <c r="I17" s="49"/>
    </row>
  </sheetData>
  <mergeCells count="12">
    <mergeCell ref="A8:A17"/>
    <mergeCell ref="B8:B17"/>
    <mergeCell ref="C8:C17"/>
    <mergeCell ref="A5:B6"/>
    <mergeCell ref="C5:C7"/>
    <mergeCell ref="A2:G2"/>
    <mergeCell ref="A3:G3"/>
    <mergeCell ref="D5:D7"/>
    <mergeCell ref="E5:F5"/>
    <mergeCell ref="G5:G7"/>
    <mergeCell ref="E6:E7"/>
    <mergeCell ref="F6:F7"/>
  </mergeCells>
  <pageMargins left="0.31496062992125984" right="0.31496062992125984" top="0.74803149606299213" bottom="0.74803149606299213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0"/>
    <pageSetUpPr fitToPage="1"/>
  </sheetPr>
  <dimension ref="A1:K42"/>
  <sheetViews>
    <sheetView workbookViewId="0">
      <selection activeCell="I7" sqref="I7"/>
    </sheetView>
  </sheetViews>
  <sheetFormatPr defaultRowHeight="15"/>
  <cols>
    <col min="1" max="1" width="5" customWidth="1"/>
    <col min="2" max="3" width="5.28515625" customWidth="1"/>
    <col min="4" max="4" width="5" customWidth="1"/>
    <col min="5" max="5" width="43" customWidth="1"/>
    <col min="6" max="6" width="29.85546875" customWidth="1"/>
    <col min="7" max="7" width="12.28515625" style="113" customWidth="1"/>
    <col min="8" max="8" width="10.5703125" style="9" customWidth="1"/>
    <col min="9" max="9" width="44.140625" style="75" customWidth="1"/>
    <col min="10" max="10" width="45.7109375" style="49" customWidth="1"/>
    <col min="11" max="11" width="52.5703125" style="49" customWidth="1"/>
  </cols>
  <sheetData>
    <row r="1" spans="1:11" ht="37.9" customHeight="1">
      <c r="A1" s="388" t="s">
        <v>363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</row>
    <row r="2" spans="1:11" ht="15.6" customHeight="1">
      <c r="A2" s="364" t="s">
        <v>299</v>
      </c>
      <c r="B2" s="364"/>
      <c r="C2" s="364"/>
      <c r="D2" s="364"/>
      <c r="E2" s="364"/>
      <c r="F2" s="364"/>
      <c r="G2" s="364"/>
      <c r="H2" s="364"/>
      <c r="I2" s="364"/>
      <c r="J2" s="364"/>
      <c r="K2" s="364"/>
    </row>
    <row r="3" spans="1:11" ht="15.75" thickBot="1"/>
    <row r="4" spans="1:11" ht="66" customHeight="1" thickBot="1">
      <c r="A4" s="389" t="s">
        <v>0</v>
      </c>
      <c r="B4" s="390"/>
      <c r="C4" s="390"/>
      <c r="D4" s="391"/>
      <c r="E4" s="365" t="s">
        <v>56</v>
      </c>
      <c r="F4" s="365" t="s">
        <v>57</v>
      </c>
      <c r="G4" s="392" t="s">
        <v>58</v>
      </c>
      <c r="H4" s="365" t="s">
        <v>59</v>
      </c>
      <c r="I4" s="394" t="s">
        <v>60</v>
      </c>
      <c r="J4" s="370" t="s">
        <v>61</v>
      </c>
      <c r="K4" s="370" t="s">
        <v>62</v>
      </c>
    </row>
    <row r="5" spans="1:11" ht="15.75" thickBot="1">
      <c r="A5" s="55" t="s">
        <v>6</v>
      </c>
      <c r="B5" s="56" t="s">
        <v>26</v>
      </c>
      <c r="C5" s="56" t="s">
        <v>8</v>
      </c>
      <c r="D5" s="56" t="s">
        <v>9</v>
      </c>
      <c r="E5" s="367"/>
      <c r="F5" s="367"/>
      <c r="G5" s="393"/>
      <c r="H5" s="367"/>
      <c r="I5" s="395"/>
      <c r="J5" s="371"/>
      <c r="K5" s="372"/>
    </row>
    <row r="6" spans="1:11" ht="61.15" customHeight="1" thickBot="1">
      <c r="A6" s="27" t="s">
        <v>36</v>
      </c>
      <c r="B6" s="28"/>
      <c r="C6" s="28"/>
      <c r="D6" s="28"/>
      <c r="E6" s="30" t="s">
        <v>152</v>
      </c>
      <c r="F6" s="54" t="s">
        <v>16</v>
      </c>
      <c r="G6" s="114"/>
      <c r="H6" s="4"/>
      <c r="I6" s="76"/>
      <c r="J6" s="122"/>
      <c r="K6" s="74"/>
    </row>
    <row r="7" spans="1:11" ht="155.25" customHeight="1" thickBot="1">
      <c r="A7" s="42" t="s">
        <v>36</v>
      </c>
      <c r="B7" s="110" t="s">
        <v>151</v>
      </c>
      <c r="C7" s="111" t="s">
        <v>18</v>
      </c>
      <c r="D7" s="110"/>
      <c r="E7" s="30" t="s">
        <v>90</v>
      </c>
      <c r="F7" s="54" t="s">
        <v>91</v>
      </c>
      <c r="G7" s="115" t="s">
        <v>153</v>
      </c>
      <c r="H7" s="54">
        <v>2022</v>
      </c>
      <c r="I7" s="83"/>
      <c r="J7" s="90"/>
      <c r="K7" s="88"/>
    </row>
    <row r="8" spans="1:11" ht="108.75" customHeight="1" thickBot="1">
      <c r="A8" s="87" t="s">
        <v>36</v>
      </c>
      <c r="B8" s="14">
        <v>0</v>
      </c>
      <c r="C8" s="29" t="s">
        <v>18</v>
      </c>
      <c r="D8" s="14">
        <v>1</v>
      </c>
      <c r="E8" s="35" t="s">
        <v>127</v>
      </c>
      <c r="F8" s="14" t="s">
        <v>154</v>
      </c>
      <c r="G8" s="115" t="s">
        <v>153</v>
      </c>
      <c r="H8" s="206">
        <v>2022</v>
      </c>
      <c r="I8" s="171" t="s">
        <v>305</v>
      </c>
      <c r="J8" s="171" t="s">
        <v>306</v>
      </c>
      <c r="K8" s="172" t="s">
        <v>307</v>
      </c>
    </row>
    <row r="9" spans="1:11" ht="77.25" customHeight="1" thickBot="1">
      <c r="A9" s="37" t="s">
        <v>36</v>
      </c>
      <c r="B9" s="38" t="s">
        <v>151</v>
      </c>
      <c r="C9" s="38" t="s">
        <v>18</v>
      </c>
      <c r="D9" s="38">
        <v>2</v>
      </c>
      <c r="E9" s="112" t="s">
        <v>92</v>
      </c>
      <c r="F9" s="14" t="s">
        <v>101</v>
      </c>
      <c r="G9" s="115" t="s">
        <v>153</v>
      </c>
      <c r="H9" s="206">
        <v>2022</v>
      </c>
      <c r="I9" s="157" t="s">
        <v>308</v>
      </c>
      <c r="J9" s="132" t="s">
        <v>309</v>
      </c>
      <c r="K9" s="173"/>
    </row>
    <row r="10" spans="1:11" ht="72.75" customHeight="1" thickBot="1">
      <c r="A10" s="40" t="s">
        <v>36</v>
      </c>
      <c r="B10" s="41" t="s">
        <v>151</v>
      </c>
      <c r="C10" s="41" t="s">
        <v>18</v>
      </c>
      <c r="D10" s="41" t="s">
        <v>73</v>
      </c>
      <c r="E10" s="39" t="s">
        <v>94</v>
      </c>
      <c r="F10" s="115" t="s">
        <v>93</v>
      </c>
      <c r="G10" s="115" t="s">
        <v>153</v>
      </c>
      <c r="H10" s="206">
        <v>2022</v>
      </c>
      <c r="I10" s="157" t="s">
        <v>289</v>
      </c>
      <c r="J10" s="157" t="s">
        <v>286</v>
      </c>
      <c r="K10" s="158" t="s">
        <v>288</v>
      </c>
    </row>
    <row r="11" spans="1:11" ht="62.25" customHeight="1" thickBot="1">
      <c r="A11" s="37" t="s">
        <v>36</v>
      </c>
      <c r="B11" s="37" t="s">
        <v>151</v>
      </c>
      <c r="C11" s="37" t="s">
        <v>18</v>
      </c>
      <c r="D11" s="37" t="s">
        <v>96</v>
      </c>
      <c r="E11" s="36" t="s">
        <v>95</v>
      </c>
      <c r="F11" s="115" t="s">
        <v>93</v>
      </c>
      <c r="G11" s="115" t="s">
        <v>153</v>
      </c>
      <c r="H11" s="206">
        <v>2022</v>
      </c>
      <c r="I11" s="157" t="s">
        <v>287</v>
      </c>
      <c r="J11" s="174" t="s">
        <v>310</v>
      </c>
      <c r="K11" s="172"/>
    </row>
    <row r="12" spans="1:11" ht="75" customHeight="1" thickBot="1">
      <c r="A12" s="40" t="s">
        <v>36</v>
      </c>
      <c r="B12" s="40" t="s">
        <v>151</v>
      </c>
      <c r="C12" s="40" t="s">
        <v>18</v>
      </c>
      <c r="D12" s="40" t="s">
        <v>100</v>
      </c>
      <c r="E12" s="39" t="s">
        <v>128</v>
      </c>
      <c r="F12" s="115" t="s">
        <v>155</v>
      </c>
      <c r="G12" s="115" t="s">
        <v>153</v>
      </c>
      <c r="H12" s="206">
        <v>2022</v>
      </c>
      <c r="I12" s="157" t="s">
        <v>292</v>
      </c>
      <c r="J12" s="157" t="s">
        <v>311</v>
      </c>
      <c r="K12" s="193"/>
    </row>
    <row r="13" spans="1:11" ht="182.25" customHeight="1" thickBot="1">
      <c r="A13" s="31" t="s">
        <v>36</v>
      </c>
      <c r="B13" s="31" t="s">
        <v>151</v>
      </c>
      <c r="C13" s="31" t="s">
        <v>18</v>
      </c>
      <c r="D13" s="31" t="s">
        <v>103</v>
      </c>
      <c r="E13" s="105" t="s">
        <v>98</v>
      </c>
      <c r="F13" s="115" t="s">
        <v>93</v>
      </c>
      <c r="G13" s="115" t="s">
        <v>153</v>
      </c>
      <c r="H13" s="206">
        <v>2022</v>
      </c>
      <c r="I13" s="159" t="s">
        <v>156</v>
      </c>
      <c r="J13" s="159" t="s">
        <v>312</v>
      </c>
      <c r="K13" s="216"/>
    </row>
    <row r="14" spans="1:11" ht="163.5" customHeight="1" thickBot="1">
      <c r="A14" s="37" t="s">
        <v>36</v>
      </c>
      <c r="B14" s="38" t="s">
        <v>151</v>
      </c>
      <c r="C14" s="38" t="s">
        <v>18</v>
      </c>
      <c r="D14" s="38" t="s">
        <v>104</v>
      </c>
      <c r="E14" s="43" t="s">
        <v>78</v>
      </c>
      <c r="F14" s="160" t="s">
        <v>155</v>
      </c>
      <c r="G14" s="115" t="s">
        <v>153</v>
      </c>
      <c r="H14" s="206">
        <v>2022</v>
      </c>
      <c r="I14" s="161" t="s">
        <v>157</v>
      </c>
      <c r="J14" s="161" t="s">
        <v>313</v>
      </c>
      <c r="K14" s="161"/>
    </row>
    <row r="15" spans="1:11" ht="58.9" customHeight="1" thickBot="1">
      <c r="A15" s="44" t="s">
        <v>36</v>
      </c>
      <c r="B15" s="44" t="s">
        <v>151</v>
      </c>
      <c r="C15" s="44" t="s">
        <v>36</v>
      </c>
      <c r="D15" s="40"/>
      <c r="E15" s="58" t="s">
        <v>70</v>
      </c>
      <c r="F15" s="162" t="s">
        <v>158</v>
      </c>
      <c r="G15" s="115" t="s">
        <v>153</v>
      </c>
      <c r="H15" s="206">
        <v>2022</v>
      </c>
      <c r="I15" s="163"/>
      <c r="J15" s="164"/>
      <c r="K15" s="165"/>
    </row>
    <row r="16" spans="1:11" ht="77.25" thickBot="1">
      <c r="A16" s="40" t="s">
        <v>36</v>
      </c>
      <c r="B16" s="40" t="s">
        <v>151</v>
      </c>
      <c r="C16" s="40" t="s">
        <v>36</v>
      </c>
      <c r="D16" s="40" t="s">
        <v>97</v>
      </c>
      <c r="E16" s="57" t="s">
        <v>159</v>
      </c>
      <c r="F16" s="162" t="s">
        <v>158</v>
      </c>
      <c r="G16" s="115" t="s">
        <v>153</v>
      </c>
      <c r="H16" s="206">
        <v>2022</v>
      </c>
      <c r="I16" s="161" t="s">
        <v>255</v>
      </c>
      <c r="J16" s="166" t="s">
        <v>314</v>
      </c>
      <c r="K16" s="157" t="s">
        <v>315</v>
      </c>
    </row>
    <row r="17" spans="1:11" ht="191.25" customHeight="1" thickBot="1">
      <c r="A17" s="40" t="s">
        <v>36</v>
      </c>
      <c r="B17" s="40" t="s">
        <v>151</v>
      </c>
      <c r="C17" s="40" t="s">
        <v>36</v>
      </c>
      <c r="D17" s="40" t="s">
        <v>99</v>
      </c>
      <c r="E17" s="106" t="s">
        <v>160</v>
      </c>
      <c r="F17" s="162" t="s">
        <v>158</v>
      </c>
      <c r="G17" s="115" t="s">
        <v>153</v>
      </c>
      <c r="H17" s="206">
        <v>2022</v>
      </c>
      <c r="I17" s="167" t="s">
        <v>161</v>
      </c>
      <c r="J17" s="166" t="s">
        <v>316</v>
      </c>
      <c r="K17" s="157" t="s">
        <v>317</v>
      </c>
    </row>
    <row r="18" spans="1:11" ht="51.75" thickBot="1">
      <c r="A18" s="40" t="s">
        <v>36</v>
      </c>
      <c r="B18" s="40" t="s">
        <v>151</v>
      </c>
      <c r="C18" s="40" t="s">
        <v>36</v>
      </c>
      <c r="D18" s="40" t="s">
        <v>73</v>
      </c>
      <c r="E18" s="106" t="s">
        <v>105</v>
      </c>
      <c r="F18" s="162" t="s">
        <v>158</v>
      </c>
      <c r="G18" s="115" t="s">
        <v>153</v>
      </c>
      <c r="H18" s="206">
        <v>2022</v>
      </c>
      <c r="I18" s="167" t="s">
        <v>162</v>
      </c>
      <c r="J18" s="166" t="s">
        <v>318</v>
      </c>
      <c r="K18" s="157"/>
    </row>
    <row r="19" spans="1:11" ht="153.75" thickBot="1">
      <c r="A19" s="40" t="s">
        <v>36</v>
      </c>
      <c r="B19" s="40" t="s">
        <v>151</v>
      </c>
      <c r="C19" s="40" t="s">
        <v>36</v>
      </c>
      <c r="D19" s="40" t="s">
        <v>96</v>
      </c>
      <c r="E19" s="106" t="s">
        <v>107</v>
      </c>
      <c r="F19" s="162" t="s">
        <v>158</v>
      </c>
      <c r="G19" s="115" t="s">
        <v>153</v>
      </c>
      <c r="H19" s="206">
        <v>2022</v>
      </c>
      <c r="I19" s="167" t="s">
        <v>163</v>
      </c>
      <c r="J19" s="166" t="s">
        <v>319</v>
      </c>
      <c r="K19" s="157"/>
    </row>
    <row r="20" spans="1:11" ht="141" thickBot="1">
      <c r="A20" s="40" t="s">
        <v>36</v>
      </c>
      <c r="B20" s="40" t="s">
        <v>151</v>
      </c>
      <c r="C20" s="40" t="s">
        <v>36</v>
      </c>
      <c r="D20" s="40" t="s">
        <v>100</v>
      </c>
      <c r="E20" s="106" t="s">
        <v>164</v>
      </c>
      <c r="F20" s="162" t="s">
        <v>158</v>
      </c>
      <c r="G20" s="115" t="s">
        <v>153</v>
      </c>
      <c r="H20" s="206">
        <v>2022</v>
      </c>
      <c r="I20" s="167" t="s">
        <v>165</v>
      </c>
      <c r="J20" s="166" t="s">
        <v>320</v>
      </c>
      <c r="K20" s="157"/>
    </row>
    <row r="21" spans="1:11" ht="60.75" thickBot="1">
      <c r="A21" s="40" t="s">
        <v>36</v>
      </c>
      <c r="B21" s="40" t="s">
        <v>151</v>
      </c>
      <c r="C21" s="40" t="s">
        <v>36</v>
      </c>
      <c r="D21" s="40" t="s">
        <v>103</v>
      </c>
      <c r="E21" s="106" t="s">
        <v>166</v>
      </c>
      <c r="F21" s="106" t="s">
        <v>167</v>
      </c>
      <c r="G21" s="115" t="s">
        <v>153</v>
      </c>
      <c r="H21" s="206">
        <v>2022</v>
      </c>
      <c r="I21" s="101" t="s">
        <v>168</v>
      </c>
      <c r="J21" s="195" t="s">
        <v>285</v>
      </c>
      <c r="K21" s="78"/>
    </row>
    <row r="22" spans="1:11" ht="144.75" customHeight="1" thickBot="1">
      <c r="A22" s="40" t="s">
        <v>36</v>
      </c>
      <c r="B22" s="40" t="s">
        <v>151</v>
      </c>
      <c r="C22" s="40" t="s">
        <v>36</v>
      </c>
      <c r="D22" s="40" t="s">
        <v>104</v>
      </c>
      <c r="E22" s="106" t="s">
        <v>108</v>
      </c>
      <c r="F22" s="106" t="s">
        <v>167</v>
      </c>
      <c r="G22" s="115" t="s">
        <v>153</v>
      </c>
      <c r="H22" s="206">
        <v>2022</v>
      </c>
      <c r="I22" s="101" t="s">
        <v>169</v>
      </c>
      <c r="J22" s="194" t="s">
        <v>290</v>
      </c>
      <c r="K22" s="103"/>
    </row>
    <row r="23" spans="1:11" ht="311.25" customHeight="1" thickBot="1">
      <c r="A23" s="40" t="s">
        <v>36</v>
      </c>
      <c r="B23" s="40" t="s">
        <v>151</v>
      </c>
      <c r="C23" s="40" t="s">
        <v>36</v>
      </c>
      <c r="D23" s="40" t="s">
        <v>106</v>
      </c>
      <c r="E23" s="106" t="s">
        <v>170</v>
      </c>
      <c r="F23" s="106" t="s">
        <v>167</v>
      </c>
      <c r="G23" s="115" t="s">
        <v>153</v>
      </c>
      <c r="H23" s="206">
        <v>2022</v>
      </c>
      <c r="I23" s="102" t="s">
        <v>171</v>
      </c>
      <c r="J23" s="156" t="s">
        <v>321</v>
      </c>
      <c r="K23" s="90"/>
    </row>
    <row r="24" spans="1:11" ht="36.75" thickBot="1">
      <c r="A24" s="44" t="s">
        <v>36</v>
      </c>
      <c r="B24" s="44" t="s">
        <v>151</v>
      </c>
      <c r="C24" s="44" t="s">
        <v>17</v>
      </c>
      <c r="D24" s="44"/>
      <c r="E24" s="108" t="s">
        <v>172</v>
      </c>
      <c r="F24" s="106" t="s">
        <v>176</v>
      </c>
      <c r="G24" s="115" t="s">
        <v>153</v>
      </c>
      <c r="H24" s="206">
        <v>2022</v>
      </c>
      <c r="I24" s="217"/>
      <c r="J24" s="77"/>
      <c r="K24" s="77"/>
    </row>
    <row r="25" spans="1:11" s="116" customFormat="1" ht="141" customHeight="1" thickBot="1">
      <c r="A25" s="40" t="s">
        <v>36</v>
      </c>
      <c r="B25" s="40" t="s">
        <v>151</v>
      </c>
      <c r="C25" s="40" t="s">
        <v>17</v>
      </c>
      <c r="D25" s="40" t="s">
        <v>97</v>
      </c>
      <c r="E25" s="106" t="s">
        <v>116</v>
      </c>
      <c r="F25" s="106" t="s">
        <v>176</v>
      </c>
      <c r="G25" s="115" t="s">
        <v>153</v>
      </c>
      <c r="H25" s="206">
        <v>2022</v>
      </c>
      <c r="I25" s="218" t="s">
        <v>173</v>
      </c>
      <c r="J25" s="132" t="s">
        <v>322</v>
      </c>
      <c r="K25" s="137" t="s">
        <v>323</v>
      </c>
    </row>
    <row r="26" spans="1:11" ht="51.75" thickBot="1">
      <c r="A26" s="40" t="s">
        <v>36</v>
      </c>
      <c r="B26" s="40" t="s">
        <v>151</v>
      </c>
      <c r="C26" s="40" t="s">
        <v>17</v>
      </c>
      <c r="D26" s="40" t="s">
        <v>99</v>
      </c>
      <c r="E26" s="106" t="s">
        <v>109</v>
      </c>
      <c r="F26" s="106" t="s">
        <v>175</v>
      </c>
      <c r="G26" s="115" t="s">
        <v>153</v>
      </c>
      <c r="H26" s="206">
        <v>2022</v>
      </c>
      <c r="I26" s="131" t="s">
        <v>174</v>
      </c>
      <c r="J26" s="89" t="s">
        <v>324</v>
      </c>
      <c r="K26" s="136" t="s">
        <v>325</v>
      </c>
    </row>
    <row r="27" spans="1:11" ht="125.25" customHeight="1" thickBot="1">
      <c r="A27" s="45" t="s">
        <v>36</v>
      </c>
      <c r="B27" s="45" t="s">
        <v>151</v>
      </c>
      <c r="C27" s="45" t="s">
        <v>17</v>
      </c>
      <c r="D27" s="45" t="s">
        <v>73</v>
      </c>
      <c r="E27" s="46" t="s">
        <v>110</v>
      </c>
      <c r="F27" s="104" t="s">
        <v>175</v>
      </c>
      <c r="G27" s="115" t="s">
        <v>153</v>
      </c>
      <c r="H27" s="206">
        <v>2022</v>
      </c>
      <c r="I27" s="131" t="s">
        <v>178</v>
      </c>
      <c r="J27" s="131" t="s">
        <v>326</v>
      </c>
      <c r="K27" s="39" t="s">
        <v>327</v>
      </c>
    </row>
    <row r="28" spans="1:11" ht="38.450000000000003" customHeight="1" thickBot="1">
      <c r="A28" s="45" t="s">
        <v>36</v>
      </c>
      <c r="B28" s="45" t="s">
        <v>151</v>
      </c>
      <c r="C28" s="45" t="s">
        <v>17</v>
      </c>
      <c r="D28" s="45" t="s">
        <v>96</v>
      </c>
      <c r="E28" s="104" t="s">
        <v>177</v>
      </c>
      <c r="F28" s="104" t="s">
        <v>175</v>
      </c>
      <c r="G28" s="115" t="s">
        <v>153</v>
      </c>
      <c r="H28" s="206">
        <v>2022</v>
      </c>
      <c r="I28" s="131" t="s">
        <v>179</v>
      </c>
      <c r="J28" s="131" t="s">
        <v>328</v>
      </c>
      <c r="K28" s="133" t="s">
        <v>329</v>
      </c>
    </row>
    <row r="29" spans="1:11" ht="147.75" customHeight="1" thickBot="1">
      <c r="A29" s="45" t="s">
        <v>36</v>
      </c>
      <c r="B29" s="45" t="s">
        <v>151</v>
      </c>
      <c r="C29" s="45" t="s">
        <v>17</v>
      </c>
      <c r="D29" s="45" t="s">
        <v>100</v>
      </c>
      <c r="E29" s="104" t="s">
        <v>111</v>
      </c>
      <c r="F29" s="104" t="s">
        <v>175</v>
      </c>
      <c r="G29" s="115" t="s">
        <v>153</v>
      </c>
      <c r="H29" s="206">
        <v>2022</v>
      </c>
      <c r="I29" s="131" t="s">
        <v>180</v>
      </c>
      <c r="J29" s="131" t="s">
        <v>330</v>
      </c>
      <c r="K29" s="39" t="s">
        <v>331</v>
      </c>
    </row>
    <row r="30" spans="1:11" s="109" customFormat="1" ht="102" customHeight="1" thickBot="1">
      <c r="A30" s="47" t="s">
        <v>36</v>
      </c>
      <c r="B30" s="47" t="s">
        <v>151</v>
      </c>
      <c r="C30" s="47" t="s">
        <v>68</v>
      </c>
      <c r="D30" s="47"/>
      <c r="E30" s="48" t="s">
        <v>181</v>
      </c>
      <c r="F30" s="48" t="s">
        <v>199</v>
      </c>
      <c r="G30" s="121" t="s">
        <v>153</v>
      </c>
      <c r="H30" s="206">
        <v>2022</v>
      </c>
      <c r="I30" s="48"/>
      <c r="J30" s="48"/>
      <c r="K30" s="117"/>
    </row>
    <row r="31" spans="1:11" ht="169.5" customHeight="1" thickBot="1">
      <c r="A31" s="45" t="s">
        <v>36</v>
      </c>
      <c r="B31" s="45" t="s">
        <v>151</v>
      </c>
      <c r="C31" s="45" t="s">
        <v>68</v>
      </c>
      <c r="D31" s="45" t="s">
        <v>97</v>
      </c>
      <c r="E31" s="104" t="s">
        <v>182</v>
      </c>
      <c r="F31" s="104" t="s">
        <v>199</v>
      </c>
      <c r="G31" s="115" t="s">
        <v>153</v>
      </c>
      <c r="H31" s="206">
        <v>2022</v>
      </c>
      <c r="I31" s="130" t="s">
        <v>183</v>
      </c>
      <c r="J31" s="130" t="s">
        <v>350</v>
      </c>
      <c r="K31" s="95"/>
    </row>
    <row r="32" spans="1:11" ht="192" customHeight="1" thickBot="1">
      <c r="A32" s="45" t="s">
        <v>36</v>
      </c>
      <c r="B32" s="45" t="s">
        <v>151</v>
      </c>
      <c r="C32" s="45" t="s">
        <v>68</v>
      </c>
      <c r="D32" s="45" t="s">
        <v>99</v>
      </c>
      <c r="E32" s="104" t="s">
        <v>102</v>
      </c>
      <c r="F32" s="104" t="s">
        <v>199</v>
      </c>
      <c r="G32" s="115" t="s">
        <v>153</v>
      </c>
      <c r="H32" s="206">
        <v>2022</v>
      </c>
      <c r="I32" s="101" t="s">
        <v>184</v>
      </c>
      <c r="J32" s="229" t="s">
        <v>353</v>
      </c>
      <c r="K32" s="91"/>
    </row>
    <row r="33" spans="1:11" ht="60.75" thickBot="1">
      <c r="A33" s="45" t="s">
        <v>36</v>
      </c>
      <c r="B33" s="45" t="s">
        <v>151</v>
      </c>
      <c r="C33" s="45" t="s">
        <v>68</v>
      </c>
      <c r="D33" s="45" t="s">
        <v>73</v>
      </c>
      <c r="E33" s="104" t="s">
        <v>185</v>
      </c>
      <c r="F33" s="104" t="s">
        <v>199</v>
      </c>
      <c r="G33" s="115" t="s">
        <v>153</v>
      </c>
      <c r="H33" s="206">
        <v>2022</v>
      </c>
      <c r="I33" s="101" t="s">
        <v>186</v>
      </c>
      <c r="J33" s="101" t="s">
        <v>332</v>
      </c>
      <c r="K33" s="79"/>
    </row>
    <row r="34" spans="1:11" ht="186.75" customHeight="1" thickBot="1">
      <c r="A34" s="18" t="s">
        <v>36</v>
      </c>
      <c r="B34" s="18" t="s">
        <v>151</v>
      </c>
      <c r="C34" s="18" t="s">
        <v>68</v>
      </c>
      <c r="D34" s="18" t="s">
        <v>96</v>
      </c>
      <c r="E34" s="104" t="s">
        <v>187</v>
      </c>
      <c r="F34" s="104" t="s">
        <v>199</v>
      </c>
      <c r="G34" s="115" t="s">
        <v>153</v>
      </c>
      <c r="H34" s="206">
        <v>2022</v>
      </c>
      <c r="I34" s="101" t="s">
        <v>188</v>
      </c>
      <c r="J34" s="101" t="s">
        <v>333</v>
      </c>
      <c r="K34" s="79"/>
    </row>
    <row r="35" spans="1:11" ht="253.5" customHeight="1" thickBot="1">
      <c r="A35" s="45" t="s">
        <v>36</v>
      </c>
      <c r="B35" s="45" t="s">
        <v>151</v>
      </c>
      <c r="C35" s="45" t="s">
        <v>68</v>
      </c>
      <c r="D35" s="45" t="s">
        <v>100</v>
      </c>
      <c r="E35" s="104" t="s">
        <v>129</v>
      </c>
      <c r="F35" s="104" t="s">
        <v>200</v>
      </c>
      <c r="G35" s="115" t="s">
        <v>153</v>
      </c>
      <c r="H35" s="206">
        <v>2022</v>
      </c>
      <c r="I35" s="101" t="s">
        <v>189</v>
      </c>
      <c r="J35" s="134" t="s">
        <v>334</v>
      </c>
      <c r="K35" s="79"/>
    </row>
    <row r="36" spans="1:11" ht="60.75" thickBot="1">
      <c r="A36" s="45" t="s">
        <v>36</v>
      </c>
      <c r="B36" s="45" t="s">
        <v>151</v>
      </c>
      <c r="C36" s="45" t="s">
        <v>68</v>
      </c>
      <c r="D36" s="45" t="s">
        <v>103</v>
      </c>
      <c r="E36" s="104" t="s">
        <v>130</v>
      </c>
      <c r="F36" s="104" t="s">
        <v>199</v>
      </c>
      <c r="G36" s="115" t="s">
        <v>153</v>
      </c>
      <c r="H36" s="206">
        <v>2022</v>
      </c>
      <c r="I36" s="101" t="s">
        <v>190</v>
      </c>
      <c r="J36" s="134" t="s">
        <v>293</v>
      </c>
      <c r="K36" s="79"/>
    </row>
    <row r="37" spans="1:11" s="109" customFormat="1" ht="26.25" thickBot="1">
      <c r="A37" s="47" t="s">
        <v>36</v>
      </c>
      <c r="B37" s="47" t="s">
        <v>151</v>
      </c>
      <c r="C37" s="47" t="s">
        <v>191</v>
      </c>
      <c r="D37" s="47"/>
      <c r="E37" s="48" t="s">
        <v>192</v>
      </c>
      <c r="F37" s="48" t="s">
        <v>200</v>
      </c>
      <c r="G37" s="121" t="s">
        <v>153</v>
      </c>
      <c r="H37" s="206">
        <v>2022</v>
      </c>
      <c r="I37" s="118"/>
      <c r="J37" s="93"/>
      <c r="K37" s="119"/>
    </row>
    <row r="38" spans="1:11" ht="48.75" thickBot="1">
      <c r="A38" s="45" t="s">
        <v>36</v>
      </c>
      <c r="B38" s="45" t="s">
        <v>151</v>
      </c>
      <c r="C38" s="45" t="s">
        <v>191</v>
      </c>
      <c r="D38" s="45" t="s">
        <v>97</v>
      </c>
      <c r="E38" s="104" t="s">
        <v>131</v>
      </c>
      <c r="F38" s="104" t="s">
        <v>197</v>
      </c>
      <c r="G38" s="115" t="s">
        <v>153</v>
      </c>
      <c r="H38" s="206">
        <v>2022</v>
      </c>
      <c r="I38" s="101" t="s">
        <v>193</v>
      </c>
      <c r="J38" s="101" t="s">
        <v>335</v>
      </c>
      <c r="K38" s="79"/>
    </row>
    <row r="39" spans="1:11" ht="109.5" customHeight="1" thickBot="1">
      <c r="A39" s="45" t="s">
        <v>36</v>
      </c>
      <c r="B39" s="45" t="s">
        <v>151</v>
      </c>
      <c r="C39" s="45" t="s">
        <v>191</v>
      </c>
      <c r="D39" s="45" t="s">
        <v>99</v>
      </c>
      <c r="E39" s="104" t="s">
        <v>132</v>
      </c>
      <c r="F39" s="104" t="s">
        <v>197</v>
      </c>
      <c r="G39" s="115" t="s">
        <v>153</v>
      </c>
      <c r="H39" s="206">
        <v>2022</v>
      </c>
      <c r="I39" s="101" t="s">
        <v>194</v>
      </c>
      <c r="J39" s="81" t="s">
        <v>336</v>
      </c>
      <c r="K39" s="79" t="s">
        <v>254</v>
      </c>
    </row>
    <row r="40" spans="1:11" ht="194.25" customHeight="1" thickBot="1">
      <c r="A40" s="45" t="s">
        <v>36</v>
      </c>
      <c r="B40" s="45" t="s">
        <v>151</v>
      </c>
      <c r="C40" s="45" t="s">
        <v>191</v>
      </c>
      <c r="D40" s="45" t="s">
        <v>73</v>
      </c>
      <c r="E40" s="104" t="s">
        <v>195</v>
      </c>
      <c r="F40" s="104" t="s">
        <v>197</v>
      </c>
      <c r="G40" s="115" t="s">
        <v>153</v>
      </c>
      <c r="H40" s="206">
        <v>2022</v>
      </c>
      <c r="I40" s="101" t="s">
        <v>196</v>
      </c>
      <c r="J40" s="81" t="s">
        <v>337</v>
      </c>
      <c r="K40" s="79" t="s">
        <v>338</v>
      </c>
    </row>
    <row r="41" spans="1:11" ht="128.25" thickBot="1">
      <c r="A41" s="45" t="s">
        <v>36</v>
      </c>
      <c r="B41" s="45" t="s">
        <v>151</v>
      </c>
      <c r="C41" s="45" t="s">
        <v>191</v>
      </c>
      <c r="D41" s="45" t="s">
        <v>96</v>
      </c>
      <c r="E41" s="104" t="s">
        <v>198</v>
      </c>
      <c r="F41" s="104" t="s">
        <v>197</v>
      </c>
      <c r="G41" s="115" t="s">
        <v>153</v>
      </c>
      <c r="H41" s="206">
        <v>2022</v>
      </c>
      <c r="I41" s="101" t="s">
        <v>196</v>
      </c>
      <c r="J41" s="120" t="s">
        <v>339</v>
      </c>
      <c r="K41" s="79"/>
    </row>
    <row r="42" spans="1:11" ht="15.75" thickBot="1">
      <c r="J42" s="138"/>
    </row>
  </sheetData>
  <mergeCells count="10">
    <mergeCell ref="J4:J5"/>
    <mergeCell ref="K4:K5"/>
    <mergeCell ref="A1:K1"/>
    <mergeCell ref="A2:K2"/>
    <mergeCell ref="A4:D4"/>
    <mergeCell ref="E4:E5"/>
    <mergeCell ref="F4:F5"/>
    <mergeCell ref="G4:G5"/>
    <mergeCell ref="H4:H5"/>
    <mergeCell ref="I4:I5"/>
  </mergeCells>
  <pageMargins left="0.25" right="0.25" top="0.75" bottom="0.75" header="0.3" footer="0.3"/>
  <pageSetup paperSize="9" scale="5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view="pageBreakPreview" topLeftCell="A34" zoomScaleSheetLayoutView="100" workbookViewId="0">
      <selection activeCell="O51" sqref="O51"/>
    </sheetView>
  </sheetViews>
  <sheetFormatPr defaultRowHeight="12"/>
  <cols>
    <col min="1" max="1" width="6.5703125" style="306" customWidth="1"/>
    <col min="2" max="2" width="4" style="306" customWidth="1"/>
    <col min="3" max="3" width="3.140625" style="306" customWidth="1"/>
    <col min="4" max="4" width="3.85546875" style="306" hidden="1" customWidth="1"/>
    <col min="5" max="5" width="32" style="311" customWidth="1"/>
    <col min="6" max="6" width="19.42578125" style="312" customWidth="1"/>
    <col min="7" max="7" width="11.28515625" style="313" customWidth="1"/>
    <col min="8" max="9" width="9.140625" style="314"/>
    <col min="10" max="10" width="10" style="315" bestFit="1" customWidth="1"/>
    <col min="11" max="12" width="9.140625" style="316"/>
    <col min="13" max="13" width="10" style="317" bestFit="1" customWidth="1"/>
    <col min="14" max="15" width="10" style="318" bestFit="1" customWidth="1"/>
    <col min="16" max="16" width="17" style="306" customWidth="1"/>
    <col min="17" max="16384" width="9.140625" style="306"/>
  </cols>
  <sheetData>
    <row r="1" spans="1:19" ht="15.6" customHeight="1">
      <c r="A1" s="401" t="s">
        <v>403</v>
      </c>
      <c r="B1" s="401"/>
      <c r="C1" s="401"/>
      <c r="D1" s="401"/>
      <c r="E1" s="401"/>
      <c r="F1" s="401"/>
      <c r="G1" s="401"/>
      <c r="H1" s="401"/>
      <c r="I1" s="401"/>
      <c r="J1" s="401"/>
      <c r="K1" s="401"/>
      <c r="L1" s="401"/>
      <c r="M1" s="401"/>
      <c r="N1" s="401"/>
      <c r="O1" s="401"/>
    </row>
    <row r="2" spans="1:19" ht="27.75" customHeight="1">
      <c r="A2" s="402" t="s">
        <v>299</v>
      </c>
      <c r="B2" s="402"/>
      <c r="C2" s="402"/>
      <c r="D2" s="402"/>
      <c r="E2" s="402"/>
      <c r="F2" s="402"/>
      <c r="G2" s="402"/>
      <c r="H2" s="402"/>
      <c r="I2" s="402"/>
      <c r="J2" s="402"/>
      <c r="K2" s="402"/>
      <c r="L2" s="402"/>
      <c r="M2" s="402"/>
      <c r="N2" s="402"/>
      <c r="O2" s="402"/>
    </row>
    <row r="3" spans="1:19" ht="46.5" customHeight="1">
      <c r="A3" s="406" t="s">
        <v>20</v>
      </c>
      <c r="B3" s="406"/>
      <c r="C3" s="406"/>
      <c r="D3" s="406"/>
      <c r="E3" s="406" t="s">
        <v>37</v>
      </c>
      <c r="F3" s="406" t="s">
        <v>38</v>
      </c>
      <c r="G3" s="406" t="s">
        <v>39</v>
      </c>
      <c r="H3" s="405" t="s">
        <v>40</v>
      </c>
      <c r="I3" s="405"/>
      <c r="J3" s="405"/>
      <c r="K3" s="354" t="s">
        <v>41</v>
      </c>
      <c r="L3" s="354"/>
      <c r="M3" s="354"/>
      <c r="N3" s="403" t="s">
        <v>5</v>
      </c>
      <c r="O3" s="403"/>
      <c r="P3" s="307"/>
    </row>
    <row r="4" spans="1:19" ht="45" customHeight="1">
      <c r="A4" s="406"/>
      <c r="B4" s="406"/>
      <c r="C4" s="406"/>
      <c r="D4" s="406"/>
      <c r="E4" s="406"/>
      <c r="F4" s="406"/>
      <c r="G4" s="406"/>
      <c r="H4" s="396" t="s">
        <v>42</v>
      </c>
      <c r="I4" s="396" t="s">
        <v>43</v>
      </c>
      <c r="J4" s="405" t="s">
        <v>44</v>
      </c>
      <c r="K4" s="400" t="s">
        <v>356</v>
      </c>
      <c r="L4" s="400" t="s">
        <v>357</v>
      </c>
      <c r="M4" s="404" t="s">
        <v>15</v>
      </c>
      <c r="N4" s="404" t="s">
        <v>354</v>
      </c>
      <c r="O4" s="404" t="s">
        <v>358</v>
      </c>
      <c r="P4" s="307"/>
    </row>
    <row r="5" spans="1:19" ht="31.5" customHeight="1">
      <c r="A5" s="292" t="s">
        <v>6</v>
      </c>
      <c r="B5" s="406" t="s">
        <v>26</v>
      </c>
      <c r="C5" s="414"/>
      <c r="D5" s="414"/>
      <c r="E5" s="406"/>
      <c r="F5" s="406"/>
      <c r="G5" s="406"/>
      <c r="H5" s="396"/>
      <c r="I5" s="396"/>
      <c r="J5" s="405"/>
      <c r="K5" s="400"/>
      <c r="L5" s="400"/>
      <c r="M5" s="404"/>
      <c r="N5" s="404"/>
      <c r="O5" s="404"/>
      <c r="P5" s="307"/>
    </row>
    <row r="6" spans="1:19" ht="45.75" customHeight="1">
      <c r="A6" s="334" t="s">
        <v>36</v>
      </c>
      <c r="B6" s="408">
        <v>0</v>
      </c>
      <c r="C6" s="409"/>
      <c r="D6" s="409"/>
      <c r="E6" s="308" t="s">
        <v>201</v>
      </c>
      <c r="F6" s="293"/>
      <c r="G6" s="299"/>
      <c r="H6" s="302"/>
      <c r="I6" s="302"/>
      <c r="J6" s="301"/>
      <c r="K6" s="252">
        <f>K7+K9+K11+K13+K15+K17+K19+K21+K23+K25+K27+K29+K31+K33+K35+K37+K39+K41</f>
        <v>133513.4</v>
      </c>
      <c r="L6" s="252">
        <f>L7+L9+L11+L13+L15+L17+L19+L21+L23+L25+L27+L29+L31+L33+L35+L37+L39+L41</f>
        <v>129429.47000000003</v>
      </c>
      <c r="M6" s="252">
        <f>M7+M9+M11+M13+M15+M17+M19+M21+M23+M25+M27+M29+M31+M33+M35+M37+M39+M41</f>
        <v>125229.6</v>
      </c>
      <c r="N6" s="294">
        <f>M6/K6*100</f>
        <v>93.79552913789928</v>
      </c>
      <c r="O6" s="294">
        <f>M6/L6*100</f>
        <v>96.75508985704721</v>
      </c>
      <c r="P6" s="307"/>
    </row>
    <row r="7" spans="1:19" ht="15.75" customHeight="1">
      <c r="A7" s="397" t="s">
        <v>36</v>
      </c>
      <c r="B7" s="408">
        <v>0</v>
      </c>
      <c r="C7" s="409"/>
      <c r="D7" s="409"/>
      <c r="E7" s="399" t="s">
        <v>119</v>
      </c>
      <c r="F7" s="293" t="s">
        <v>202</v>
      </c>
      <c r="G7" s="299" t="s">
        <v>203</v>
      </c>
      <c r="H7" s="302"/>
      <c r="I7" s="302"/>
      <c r="J7" s="300"/>
      <c r="K7" s="326">
        <v>11435.2</v>
      </c>
      <c r="L7" s="327">
        <v>9856</v>
      </c>
      <c r="M7" s="327">
        <v>9856</v>
      </c>
      <c r="N7" s="294">
        <f t="shared" ref="N7:N41" si="0">M7/K7*100</f>
        <v>86.190009794319295</v>
      </c>
      <c r="O7" s="294">
        <f t="shared" ref="O7:O41" si="1">M7/L7*100</f>
        <v>100</v>
      </c>
      <c r="P7" s="307"/>
    </row>
    <row r="8" spans="1:19" ht="39.75" customHeight="1">
      <c r="A8" s="397"/>
      <c r="B8" s="409"/>
      <c r="C8" s="409"/>
      <c r="D8" s="409"/>
      <c r="E8" s="399"/>
      <c r="F8" s="293" t="s">
        <v>122</v>
      </c>
      <c r="G8" s="299" t="s">
        <v>77</v>
      </c>
      <c r="H8" s="324">
        <v>238197</v>
      </c>
      <c r="I8" s="302">
        <v>236273</v>
      </c>
      <c r="J8" s="303">
        <v>42.53</v>
      </c>
      <c r="K8" s="328"/>
      <c r="L8" s="328"/>
      <c r="M8" s="215"/>
      <c r="N8" s="294"/>
      <c r="O8" s="294"/>
      <c r="P8" s="307"/>
    </row>
    <row r="9" spans="1:19" ht="24" customHeight="1">
      <c r="A9" s="397" t="s">
        <v>36</v>
      </c>
      <c r="B9" s="408">
        <v>0</v>
      </c>
      <c r="C9" s="409"/>
      <c r="D9" s="409"/>
      <c r="E9" s="399" t="s">
        <v>120</v>
      </c>
      <c r="F9" s="293" t="s">
        <v>202</v>
      </c>
      <c r="G9" s="299" t="s">
        <v>203</v>
      </c>
      <c r="H9" s="324"/>
      <c r="I9" s="302"/>
      <c r="J9" s="300"/>
      <c r="K9" s="326">
        <v>801.5</v>
      </c>
      <c r="L9" s="327">
        <v>742.1</v>
      </c>
      <c r="M9" s="327">
        <v>742.1</v>
      </c>
      <c r="N9" s="294">
        <f t="shared" si="0"/>
        <v>92.588895820336873</v>
      </c>
      <c r="O9" s="294">
        <f t="shared" si="1"/>
        <v>100</v>
      </c>
      <c r="P9" s="307"/>
    </row>
    <row r="10" spans="1:19" ht="29.25" customHeight="1">
      <c r="A10" s="397"/>
      <c r="B10" s="409"/>
      <c r="C10" s="409"/>
      <c r="D10" s="409"/>
      <c r="E10" s="399"/>
      <c r="F10" s="293" t="s">
        <v>122</v>
      </c>
      <c r="G10" s="299" t="s">
        <v>77</v>
      </c>
      <c r="H10" s="324">
        <v>16943</v>
      </c>
      <c r="I10" s="302">
        <v>17634</v>
      </c>
      <c r="J10" s="303">
        <v>3.17</v>
      </c>
      <c r="K10" s="328"/>
      <c r="L10" s="328"/>
      <c r="M10" s="215"/>
      <c r="N10" s="294"/>
      <c r="O10" s="294"/>
      <c r="P10" s="307"/>
    </row>
    <row r="11" spans="1:19">
      <c r="A11" s="397" t="s">
        <v>36</v>
      </c>
      <c r="B11" s="408">
        <v>0</v>
      </c>
      <c r="C11" s="409"/>
      <c r="D11" s="409"/>
      <c r="E11" s="399" t="s">
        <v>74</v>
      </c>
      <c r="F11" s="293" t="s">
        <v>202</v>
      </c>
      <c r="G11" s="299" t="s">
        <v>203</v>
      </c>
      <c r="H11" s="320"/>
      <c r="I11" s="302"/>
      <c r="J11" s="300"/>
      <c r="K11" s="326">
        <v>5183.1000000000004</v>
      </c>
      <c r="L11" s="327">
        <v>4522.1000000000004</v>
      </c>
      <c r="M11" s="327">
        <v>4522.1000000000004</v>
      </c>
      <c r="N11" s="294">
        <f t="shared" si="0"/>
        <v>87.247014335050451</v>
      </c>
      <c r="O11" s="294">
        <f t="shared" si="1"/>
        <v>100</v>
      </c>
      <c r="P11" s="307"/>
    </row>
    <row r="12" spans="1:19" ht="49.5" customHeight="1">
      <c r="A12" s="397"/>
      <c r="B12" s="409"/>
      <c r="C12" s="409"/>
      <c r="D12" s="409"/>
      <c r="E12" s="399"/>
      <c r="F12" s="293" t="s">
        <v>75</v>
      </c>
      <c r="G12" s="299" t="s">
        <v>77</v>
      </c>
      <c r="H12" s="320">
        <v>107636</v>
      </c>
      <c r="I12" s="302">
        <v>108604</v>
      </c>
      <c r="J12" s="303">
        <v>19.55</v>
      </c>
      <c r="K12" s="328"/>
      <c r="L12" s="328"/>
      <c r="M12" s="215"/>
      <c r="N12" s="294"/>
      <c r="O12" s="294"/>
      <c r="P12" s="307"/>
    </row>
    <row r="13" spans="1:19" ht="14.25" customHeight="1">
      <c r="A13" s="397" t="s">
        <v>36</v>
      </c>
      <c r="B13" s="408">
        <v>0</v>
      </c>
      <c r="C13" s="409"/>
      <c r="D13" s="409"/>
      <c r="E13" s="399" t="s">
        <v>78</v>
      </c>
      <c r="F13" s="293" t="s">
        <v>202</v>
      </c>
      <c r="G13" s="299" t="s">
        <v>203</v>
      </c>
      <c r="H13" s="320"/>
      <c r="I13" s="302"/>
      <c r="J13" s="300"/>
      <c r="K13" s="326">
        <v>106.8</v>
      </c>
      <c r="L13" s="327">
        <v>92.7</v>
      </c>
      <c r="M13" s="327">
        <v>92.7</v>
      </c>
      <c r="N13" s="294">
        <f t="shared" si="0"/>
        <v>86.797752808988776</v>
      </c>
      <c r="O13" s="294">
        <f t="shared" si="1"/>
        <v>100</v>
      </c>
      <c r="P13" s="307"/>
    </row>
    <row r="14" spans="1:19" ht="48">
      <c r="A14" s="397"/>
      <c r="B14" s="409"/>
      <c r="C14" s="409"/>
      <c r="D14" s="409"/>
      <c r="E14" s="399"/>
      <c r="F14" s="293" t="s">
        <v>79</v>
      </c>
      <c r="G14" s="299" t="s">
        <v>77</v>
      </c>
      <c r="H14" s="320">
        <v>2061</v>
      </c>
      <c r="I14" s="302">
        <v>2061</v>
      </c>
      <c r="J14" s="303">
        <v>0.37</v>
      </c>
      <c r="K14" s="215"/>
      <c r="L14" s="215"/>
      <c r="M14" s="215"/>
      <c r="N14" s="294"/>
      <c r="O14" s="294"/>
      <c r="P14" s="307"/>
      <c r="S14" s="309"/>
    </row>
    <row r="15" spans="1:19">
      <c r="A15" s="397" t="s">
        <v>36</v>
      </c>
      <c r="B15" s="408">
        <v>0</v>
      </c>
      <c r="C15" s="409"/>
      <c r="D15" s="409"/>
      <c r="E15" s="399" t="s">
        <v>80</v>
      </c>
      <c r="F15" s="293" t="s">
        <v>202</v>
      </c>
      <c r="G15" s="299" t="s">
        <v>203</v>
      </c>
      <c r="H15" s="320"/>
      <c r="I15" s="302"/>
      <c r="J15" s="300"/>
      <c r="K15" s="326">
        <v>9191</v>
      </c>
      <c r="L15" s="327">
        <v>7977.5</v>
      </c>
      <c r="M15" s="327">
        <v>7977.5</v>
      </c>
      <c r="N15" s="294">
        <f t="shared" si="0"/>
        <v>86.796866499836796</v>
      </c>
      <c r="O15" s="294">
        <f t="shared" si="1"/>
        <v>100</v>
      </c>
      <c r="P15" s="307"/>
    </row>
    <row r="16" spans="1:19" ht="24">
      <c r="A16" s="397"/>
      <c r="B16" s="409"/>
      <c r="C16" s="409"/>
      <c r="D16" s="409"/>
      <c r="E16" s="399"/>
      <c r="F16" s="293" t="s">
        <v>81</v>
      </c>
      <c r="G16" s="299" t="s">
        <v>77</v>
      </c>
      <c r="H16" s="320">
        <v>191000</v>
      </c>
      <c r="I16" s="302">
        <v>191000</v>
      </c>
      <c r="J16" s="303">
        <v>34.380000000000003</v>
      </c>
      <c r="K16" s="215"/>
      <c r="L16" s="215"/>
      <c r="M16" s="215"/>
      <c r="N16" s="294"/>
      <c r="O16" s="294"/>
      <c r="P16" s="307"/>
    </row>
    <row r="17" spans="1:16">
      <c r="A17" s="397" t="s">
        <v>36</v>
      </c>
      <c r="B17" s="408">
        <v>0</v>
      </c>
      <c r="C17" s="409"/>
      <c r="D17" s="409"/>
      <c r="E17" s="399" t="s">
        <v>204</v>
      </c>
      <c r="F17" s="293" t="s">
        <v>202</v>
      </c>
      <c r="G17" s="299" t="s">
        <v>203</v>
      </c>
      <c r="H17" s="320"/>
      <c r="I17" s="302"/>
      <c r="J17" s="300"/>
      <c r="K17" s="327">
        <v>0.3</v>
      </c>
      <c r="L17" s="327">
        <v>0.2</v>
      </c>
      <c r="M17" s="327">
        <v>0.2</v>
      </c>
      <c r="N17" s="319">
        <f t="shared" si="0"/>
        <v>66.666666666666671</v>
      </c>
      <c r="O17" s="294">
        <f t="shared" si="1"/>
        <v>100</v>
      </c>
      <c r="P17" s="307"/>
    </row>
    <row r="18" spans="1:16" ht="48">
      <c r="A18" s="397"/>
      <c r="B18" s="408"/>
      <c r="C18" s="409"/>
      <c r="D18" s="409"/>
      <c r="E18" s="399"/>
      <c r="F18" s="293" t="s">
        <v>205</v>
      </c>
      <c r="G18" s="299" t="s">
        <v>77</v>
      </c>
      <c r="H18" s="320">
        <v>10</v>
      </c>
      <c r="I18" s="302">
        <v>10</v>
      </c>
      <c r="J18" s="304">
        <v>0</v>
      </c>
      <c r="K18" s="328"/>
      <c r="L18" s="328"/>
      <c r="M18" s="215"/>
      <c r="N18" s="294"/>
      <c r="O18" s="294"/>
      <c r="P18" s="307"/>
    </row>
    <row r="19" spans="1:16">
      <c r="A19" s="397" t="s">
        <v>36</v>
      </c>
      <c r="B19" s="408">
        <v>0</v>
      </c>
      <c r="C19" s="409"/>
      <c r="D19" s="409"/>
      <c r="E19" s="398" t="s">
        <v>121</v>
      </c>
      <c r="F19" s="293" t="s">
        <v>202</v>
      </c>
      <c r="G19" s="299" t="s">
        <v>203</v>
      </c>
      <c r="H19" s="320"/>
      <c r="I19" s="302"/>
      <c r="J19" s="300"/>
      <c r="K19" s="329">
        <v>10856.8</v>
      </c>
      <c r="L19" s="329">
        <v>10943.1</v>
      </c>
      <c r="M19" s="327">
        <v>10496.1</v>
      </c>
      <c r="N19" s="294">
        <f t="shared" si="0"/>
        <v>96.677658241839225</v>
      </c>
      <c r="O19" s="294">
        <f t="shared" si="1"/>
        <v>95.915234257203181</v>
      </c>
      <c r="P19" s="307"/>
    </row>
    <row r="20" spans="1:16" ht="37.5" customHeight="1">
      <c r="A20" s="397"/>
      <c r="B20" s="408"/>
      <c r="C20" s="409"/>
      <c r="D20" s="409"/>
      <c r="E20" s="398"/>
      <c r="F20" s="293" t="s">
        <v>149</v>
      </c>
      <c r="G20" s="299" t="s">
        <v>77</v>
      </c>
      <c r="H20" s="320">
        <v>223</v>
      </c>
      <c r="I20" s="302">
        <v>226</v>
      </c>
      <c r="J20" s="305">
        <v>12.5</v>
      </c>
      <c r="K20" s="328"/>
      <c r="L20" s="328"/>
      <c r="M20" s="215"/>
      <c r="N20" s="294"/>
      <c r="O20" s="294"/>
      <c r="P20" s="307"/>
    </row>
    <row r="21" spans="1:16" ht="21.75" customHeight="1">
      <c r="A21" s="397" t="s">
        <v>36</v>
      </c>
      <c r="B21" s="408">
        <v>0</v>
      </c>
      <c r="C21" s="409"/>
      <c r="D21" s="409"/>
      <c r="E21" s="398" t="s">
        <v>272</v>
      </c>
      <c r="F21" s="293" t="s">
        <v>202</v>
      </c>
      <c r="G21" s="299" t="s">
        <v>203</v>
      </c>
      <c r="H21" s="320"/>
      <c r="I21" s="302"/>
      <c r="J21" s="300"/>
      <c r="K21" s="329">
        <v>11843.8</v>
      </c>
      <c r="L21" s="329">
        <v>11830.5</v>
      </c>
      <c r="M21" s="327">
        <v>11347.2</v>
      </c>
      <c r="N21" s="294">
        <f t="shared" si="0"/>
        <v>95.807088941049329</v>
      </c>
      <c r="O21" s="294">
        <f t="shared" si="1"/>
        <v>95.91479650057056</v>
      </c>
      <c r="P21" s="307"/>
    </row>
    <row r="22" spans="1:16" ht="59.25" customHeight="1">
      <c r="A22" s="397"/>
      <c r="B22" s="408"/>
      <c r="C22" s="409"/>
      <c r="D22" s="409"/>
      <c r="E22" s="398"/>
      <c r="F22" s="295" t="s">
        <v>274</v>
      </c>
      <c r="G22" s="299" t="s">
        <v>77</v>
      </c>
      <c r="H22" s="320">
        <v>244</v>
      </c>
      <c r="I22" s="302">
        <v>244</v>
      </c>
      <c r="J22" s="305">
        <v>13.5</v>
      </c>
      <c r="K22" s="328"/>
      <c r="L22" s="328"/>
      <c r="M22" s="215"/>
      <c r="N22" s="294"/>
      <c r="O22" s="294"/>
      <c r="P22" s="307"/>
    </row>
    <row r="23" spans="1:16" ht="15" customHeight="1">
      <c r="A23" s="397" t="s">
        <v>36</v>
      </c>
      <c r="B23" s="408">
        <v>0</v>
      </c>
      <c r="C23" s="409"/>
      <c r="D23" s="409"/>
      <c r="E23" s="398" t="s">
        <v>275</v>
      </c>
      <c r="F23" s="293" t="s">
        <v>202</v>
      </c>
      <c r="G23" s="299" t="s">
        <v>203</v>
      </c>
      <c r="H23" s="320"/>
      <c r="I23" s="302"/>
      <c r="J23" s="300"/>
      <c r="K23" s="329">
        <v>1184.4000000000001</v>
      </c>
      <c r="L23" s="329">
        <v>1183</v>
      </c>
      <c r="M23" s="327">
        <v>1134.7</v>
      </c>
      <c r="N23" s="294">
        <f t="shared" si="0"/>
        <v>95.803782505910164</v>
      </c>
      <c r="O23" s="294">
        <f t="shared" si="1"/>
        <v>95.917159763313606</v>
      </c>
      <c r="P23" s="307"/>
    </row>
    <row r="24" spans="1:16" ht="49.5" customHeight="1">
      <c r="A24" s="397"/>
      <c r="B24" s="408"/>
      <c r="C24" s="409"/>
      <c r="D24" s="409"/>
      <c r="E24" s="398"/>
      <c r="F24" s="295" t="s">
        <v>276</v>
      </c>
      <c r="G24" s="299" t="s">
        <v>277</v>
      </c>
      <c r="H24" s="320">
        <v>24</v>
      </c>
      <c r="I24" s="302">
        <v>24</v>
      </c>
      <c r="J24" s="305">
        <v>1.3</v>
      </c>
      <c r="K24" s="328"/>
      <c r="L24" s="328"/>
      <c r="M24" s="215"/>
      <c r="N24" s="294"/>
      <c r="O24" s="294"/>
      <c r="P24" s="307"/>
    </row>
    <row r="25" spans="1:16" ht="12.75" customHeight="1">
      <c r="A25" s="397" t="s">
        <v>36</v>
      </c>
      <c r="B25" s="408">
        <v>0</v>
      </c>
      <c r="C25" s="409"/>
      <c r="D25" s="409"/>
      <c r="E25" s="398" t="s">
        <v>278</v>
      </c>
      <c r="F25" s="293" t="s">
        <v>202</v>
      </c>
      <c r="G25" s="299" t="s">
        <v>203</v>
      </c>
      <c r="H25" s="320"/>
      <c r="I25" s="302"/>
      <c r="J25" s="300"/>
      <c r="K25" s="329">
        <v>66522.5</v>
      </c>
      <c r="L25" s="329">
        <v>66349.100000000006</v>
      </c>
      <c r="M25" s="327">
        <v>63638.7</v>
      </c>
      <c r="N25" s="294">
        <f t="shared" si="0"/>
        <v>95.664925401180042</v>
      </c>
      <c r="O25" s="294">
        <f t="shared" si="1"/>
        <v>95.914940820598915</v>
      </c>
      <c r="P25" s="307"/>
    </row>
    <row r="26" spans="1:16" ht="96.75" customHeight="1">
      <c r="A26" s="397"/>
      <c r="B26" s="408"/>
      <c r="C26" s="409"/>
      <c r="D26" s="409"/>
      <c r="E26" s="398"/>
      <c r="F26" s="293" t="s">
        <v>279</v>
      </c>
      <c r="G26" s="299" t="s">
        <v>277</v>
      </c>
      <c r="H26" s="320">
        <v>1368</v>
      </c>
      <c r="I26" s="302">
        <v>1368</v>
      </c>
      <c r="J26" s="305">
        <v>75.7</v>
      </c>
      <c r="K26" s="328"/>
      <c r="L26" s="328"/>
      <c r="M26" s="215"/>
      <c r="N26" s="294"/>
      <c r="O26" s="294"/>
      <c r="P26" s="307"/>
    </row>
    <row r="27" spans="1:16" ht="12" customHeight="1">
      <c r="A27" s="397" t="s">
        <v>36</v>
      </c>
      <c r="B27" s="408">
        <v>0</v>
      </c>
      <c r="C27" s="409"/>
      <c r="D27" s="409"/>
      <c r="E27" s="398" t="s">
        <v>280</v>
      </c>
      <c r="F27" s="293" t="s">
        <v>202</v>
      </c>
      <c r="G27" s="299" t="s">
        <v>203</v>
      </c>
      <c r="H27" s="320"/>
      <c r="I27" s="302"/>
      <c r="J27" s="300"/>
      <c r="K27" s="329">
        <v>197.4</v>
      </c>
      <c r="L27" s="329">
        <v>98.6</v>
      </c>
      <c r="M27" s="327">
        <v>94.5</v>
      </c>
      <c r="N27" s="294">
        <f t="shared" si="0"/>
        <v>47.87234042553191</v>
      </c>
      <c r="O27" s="294">
        <f t="shared" si="1"/>
        <v>95.841784989858013</v>
      </c>
      <c r="P27" s="307"/>
    </row>
    <row r="28" spans="1:16" ht="63.75" customHeight="1">
      <c r="A28" s="397"/>
      <c r="B28" s="408"/>
      <c r="C28" s="409"/>
      <c r="D28" s="409"/>
      <c r="E28" s="398"/>
      <c r="F28" s="293" t="s">
        <v>206</v>
      </c>
      <c r="G28" s="299" t="s">
        <v>77</v>
      </c>
      <c r="H28" s="320">
        <v>3</v>
      </c>
      <c r="I28" s="302">
        <v>3</v>
      </c>
      <c r="J28" s="305">
        <v>0.2</v>
      </c>
      <c r="K28" s="328"/>
      <c r="L28" s="328"/>
      <c r="M28" s="215"/>
      <c r="N28" s="294"/>
      <c r="O28" s="294"/>
      <c r="P28" s="307"/>
    </row>
    <row r="29" spans="1:16" ht="44.25" customHeight="1">
      <c r="A29" s="397" t="s">
        <v>36</v>
      </c>
      <c r="B29" s="408">
        <v>0</v>
      </c>
      <c r="C29" s="409"/>
      <c r="D29" s="409"/>
      <c r="E29" s="398" t="s">
        <v>281</v>
      </c>
      <c r="F29" s="293" t="s">
        <v>202</v>
      </c>
      <c r="G29" s="299" t="s">
        <v>203</v>
      </c>
      <c r="H29" s="320"/>
      <c r="I29" s="302"/>
      <c r="J29" s="300"/>
      <c r="K29" s="329">
        <v>8093.2</v>
      </c>
      <c r="L29" s="329">
        <v>8182.7</v>
      </c>
      <c r="M29" s="327">
        <v>7848.5</v>
      </c>
      <c r="N29" s="294">
        <f t="shared" si="0"/>
        <v>96.976474077002919</v>
      </c>
      <c r="O29" s="294">
        <f t="shared" si="1"/>
        <v>95.915773522187052</v>
      </c>
      <c r="P29" s="307"/>
    </row>
    <row r="30" spans="1:16" ht="33" customHeight="1">
      <c r="A30" s="397"/>
      <c r="B30" s="408"/>
      <c r="C30" s="409"/>
      <c r="D30" s="409"/>
      <c r="E30" s="398"/>
      <c r="F30" s="293" t="s">
        <v>273</v>
      </c>
      <c r="G30" s="299" t="s">
        <v>77</v>
      </c>
      <c r="H30" s="320">
        <v>167</v>
      </c>
      <c r="I30" s="302">
        <v>169</v>
      </c>
      <c r="J30" s="305">
        <v>9.3000000000000007</v>
      </c>
      <c r="K30" s="328"/>
      <c r="L30" s="328"/>
      <c r="M30" s="215"/>
      <c r="N30" s="294"/>
      <c r="O30" s="294"/>
      <c r="P30" s="307"/>
    </row>
    <row r="31" spans="1:16" ht="15.75" customHeight="1">
      <c r="A31" s="397" t="s">
        <v>36</v>
      </c>
      <c r="B31" s="408">
        <v>0</v>
      </c>
      <c r="C31" s="409"/>
      <c r="D31" s="409"/>
      <c r="E31" s="398" t="s">
        <v>242</v>
      </c>
      <c r="F31" s="293" t="s">
        <v>202</v>
      </c>
      <c r="G31" s="299" t="s">
        <v>203</v>
      </c>
      <c r="H31" s="320"/>
      <c r="I31" s="302"/>
      <c r="J31" s="300"/>
      <c r="K31" s="330">
        <v>421.1</v>
      </c>
      <c r="L31" s="330">
        <v>619.79999999999995</v>
      </c>
      <c r="M31" s="331">
        <v>605.79999999999995</v>
      </c>
      <c r="N31" s="294">
        <f t="shared" si="0"/>
        <v>143.86131560199476</v>
      </c>
      <c r="O31" s="294">
        <f t="shared" si="1"/>
        <v>97.741206840916433</v>
      </c>
      <c r="P31" s="307"/>
    </row>
    <row r="32" spans="1:16" ht="21" customHeight="1">
      <c r="A32" s="397"/>
      <c r="B32" s="408"/>
      <c r="C32" s="409"/>
      <c r="D32" s="409"/>
      <c r="E32" s="398"/>
      <c r="F32" s="293" t="s">
        <v>82</v>
      </c>
      <c r="G32" s="299" t="s">
        <v>76</v>
      </c>
      <c r="H32" s="320">
        <v>400</v>
      </c>
      <c r="I32" s="302">
        <v>682</v>
      </c>
      <c r="J32" s="305">
        <v>8.1999999999999993</v>
      </c>
      <c r="K32" s="328"/>
      <c r="L32" s="328"/>
      <c r="M32" s="215"/>
      <c r="N32" s="294"/>
      <c r="O32" s="294"/>
      <c r="P32" s="307"/>
    </row>
    <row r="33" spans="1:16" ht="14.25" customHeight="1">
      <c r="A33" s="397" t="s">
        <v>36</v>
      </c>
      <c r="B33" s="408"/>
      <c r="C33" s="409"/>
      <c r="D33" s="409"/>
      <c r="E33" s="398" t="s">
        <v>271</v>
      </c>
      <c r="F33" s="293" t="s">
        <v>202</v>
      </c>
      <c r="G33" s="299" t="s">
        <v>203</v>
      </c>
      <c r="H33" s="320"/>
      <c r="I33" s="302"/>
      <c r="J33" s="300"/>
      <c r="K33" s="329">
        <v>445.4</v>
      </c>
      <c r="L33" s="329">
        <v>397.9</v>
      </c>
      <c r="M33" s="327">
        <v>388.9</v>
      </c>
      <c r="N33" s="294">
        <f t="shared" si="0"/>
        <v>87.314773237539285</v>
      </c>
      <c r="O33" s="294">
        <f t="shared" si="1"/>
        <v>97.738125157074634</v>
      </c>
      <c r="P33" s="307"/>
    </row>
    <row r="34" spans="1:16" ht="26.25" customHeight="1">
      <c r="A34" s="397"/>
      <c r="B34" s="408"/>
      <c r="C34" s="409"/>
      <c r="D34" s="409"/>
      <c r="E34" s="398"/>
      <c r="F34" s="293" t="s">
        <v>82</v>
      </c>
      <c r="G34" s="299" t="s">
        <v>76</v>
      </c>
      <c r="H34" s="320">
        <v>431</v>
      </c>
      <c r="I34" s="302">
        <v>431</v>
      </c>
      <c r="J34" s="305">
        <v>5.2</v>
      </c>
      <c r="K34" s="328"/>
      <c r="L34" s="328"/>
      <c r="M34" s="215"/>
      <c r="N34" s="294"/>
      <c r="O34" s="294"/>
      <c r="P34" s="307"/>
    </row>
    <row r="35" spans="1:16" ht="13.5" customHeight="1">
      <c r="A35" s="397" t="s">
        <v>36</v>
      </c>
      <c r="B35" s="408">
        <v>0</v>
      </c>
      <c r="C35" s="409"/>
      <c r="D35" s="409"/>
      <c r="E35" s="398" t="s">
        <v>207</v>
      </c>
      <c r="F35" s="293" t="s">
        <v>202</v>
      </c>
      <c r="G35" s="299" t="s">
        <v>203</v>
      </c>
      <c r="H35" s="320"/>
      <c r="I35" s="302"/>
      <c r="J35" s="300"/>
      <c r="K35" s="329">
        <v>1133.5999999999999</v>
      </c>
      <c r="L35" s="329">
        <v>1308.5</v>
      </c>
      <c r="M35" s="327">
        <v>1279</v>
      </c>
      <c r="N35" s="294">
        <f t="shared" si="0"/>
        <v>112.82639378969654</v>
      </c>
      <c r="O35" s="294">
        <f t="shared" si="1"/>
        <v>97.745510126098594</v>
      </c>
      <c r="P35" s="307"/>
    </row>
    <row r="36" spans="1:16" ht="15.75" customHeight="1">
      <c r="A36" s="397"/>
      <c r="B36" s="408"/>
      <c r="C36" s="409"/>
      <c r="D36" s="409"/>
      <c r="E36" s="398"/>
      <c r="F36" s="293" t="s">
        <v>82</v>
      </c>
      <c r="G36" s="299" t="s">
        <v>76</v>
      </c>
      <c r="H36" s="320">
        <v>1090</v>
      </c>
      <c r="I36" s="302">
        <v>1430</v>
      </c>
      <c r="J36" s="305">
        <v>17.100000000000001</v>
      </c>
      <c r="K36" s="328"/>
      <c r="L36" s="328"/>
      <c r="M36" s="215"/>
      <c r="N36" s="294"/>
      <c r="O36" s="294"/>
      <c r="P36" s="307"/>
    </row>
    <row r="37" spans="1:16" ht="14.25" customHeight="1">
      <c r="A37" s="407" t="s">
        <v>36</v>
      </c>
      <c r="B37" s="412">
        <v>0</v>
      </c>
      <c r="C37" s="409"/>
      <c r="D37" s="409"/>
      <c r="E37" s="398" t="s">
        <v>109</v>
      </c>
      <c r="F37" s="293" t="s">
        <v>202</v>
      </c>
      <c r="G37" s="299" t="s">
        <v>203</v>
      </c>
      <c r="H37" s="320"/>
      <c r="I37" s="302"/>
      <c r="J37" s="300"/>
      <c r="K37" s="329">
        <v>6089.2</v>
      </c>
      <c r="L37" s="329">
        <v>5318.1</v>
      </c>
      <c r="M37" s="327">
        <v>5198.1000000000004</v>
      </c>
      <c r="N37" s="294">
        <f t="shared" si="0"/>
        <v>85.365893713459911</v>
      </c>
      <c r="O37" s="294">
        <f t="shared" si="1"/>
        <v>97.743555029051734</v>
      </c>
      <c r="P37" s="307"/>
    </row>
    <row r="38" spans="1:16" ht="36.75" customHeight="1">
      <c r="A38" s="407"/>
      <c r="B38" s="412"/>
      <c r="C38" s="409"/>
      <c r="D38" s="409"/>
      <c r="E38" s="398"/>
      <c r="F38" s="293" t="s">
        <v>83</v>
      </c>
      <c r="G38" s="299" t="s">
        <v>77</v>
      </c>
      <c r="H38" s="320">
        <v>5839</v>
      </c>
      <c r="I38" s="302">
        <v>5818</v>
      </c>
      <c r="J38" s="305">
        <v>69.5</v>
      </c>
      <c r="K38" s="332"/>
      <c r="L38" s="332"/>
      <c r="M38" s="215"/>
      <c r="N38" s="294"/>
      <c r="O38" s="294"/>
      <c r="P38" s="307"/>
    </row>
    <row r="39" spans="1:16" ht="13.5" customHeight="1">
      <c r="A39" s="411" t="s">
        <v>36</v>
      </c>
      <c r="B39" s="413" t="s">
        <v>151</v>
      </c>
      <c r="C39" s="409"/>
      <c r="D39" s="409"/>
      <c r="E39" s="410" t="s">
        <v>282</v>
      </c>
      <c r="F39" s="296" t="s">
        <v>202</v>
      </c>
      <c r="G39" s="299" t="s">
        <v>203</v>
      </c>
      <c r="H39" s="320"/>
      <c r="I39" s="302"/>
      <c r="J39" s="300"/>
      <c r="K39" s="327">
        <v>6.5</v>
      </c>
      <c r="L39" s="329">
        <v>4.57</v>
      </c>
      <c r="M39" s="327">
        <v>4.5</v>
      </c>
      <c r="N39" s="294">
        <f t="shared" si="0"/>
        <v>69.230769230769226</v>
      </c>
      <c r="O39" s="294">
        <f t="shared" si="1"/>
        <v>98.468271334792107</v>
      </c>
      <c r="P39" s="307"/>
    </row>
    <row r="40" spans="1:16" ht="37.5" customHeight="1">
      <c r="A40" s="411"/>
      <c r="B40" s="413"/>
      <c r="C40" s="409"/>
      <c r="D40" s="409"/>
      <c r="E40" s="410"/>
      <c r="F40" s="296" t="s">
        <v>273</v>
      </c>
      <c r="G40" s="297" t="s">
        <v>77</v>
      </c>
      <c r="H40" s="298">
        <v>5</v>
      </c>
      <c r="I40" s="298">
        <v>5</v>
      </c>
      <c r="J40" s="305">
        <v>0.1</v>
      </c>
      <c r="K40" s="333"/>
      <c r="L40" s="333"/>
      <c r="M40" s="215"/>
      <c r="N40" s="294"/>
      <c r="O40" s="294"/>
    </row>
    <row r="41" spans="1:16" ht="15.75" customHeight="1">
      <c r="A41" s="411" t="s">
        <v>36</v>
      </c>
      <c r="B41" s="413" t="s">
        <v>151</v>
      </c>
      <c r="C41" s="409"/>
      <c r="D41" s="409"/>
      <c r="E41" s="410" t="s">
        <v>283</v>
      </c>
      <c r="F41" s="296" t="s">
        <v>202</v>
      </c>
      <c r="G41" s="297" t="s">
        <v>203</v>
      </c>
      <c r="H41" s="298"/>
      <c r="I41" s="298"/>
      <c r="J41" s="300"/>
      <c r="K41" s="327">
        <v>1.6</v>
      </c>
      <c r="L41" s="329">
        <v>3</v>
      </c>
      <c r="M41" s="327">
        <v>3</v>
      </c>
      <c r="N41" s="294">
        <f t="shared" si="0"/>
        <v>187.5</v>
      </c>
      <c r="O41" s="294">
        <f t="shared" si="1"/>
        <v>100</v>
      </c>
    </row>
    <row r="42" spans="1:16" ht="47.25" customHeight="1">
      <c r="A42" s="411"/>
      <c r="B42" s="413"/>
      <c r="C42" s="409"/>
      <c r="D42" s="409"/>
      <c r="E42" s="410"/>
      <c r="F42" s="296" t="s">
        <v>206</v>
      </c>
      <c r="G42" s="297" t="s">
        <v>77</v>
      </c>
      <c r="H42" s="298">
        <v>2</v>
      </c>
      <c r="I42" s="298">
        <v>2</v>
      </c>
      <c r="J42" s="305">
        <v>0</v>
      </c>
      <c r="K42" s="333"/>
      <c r="L42" s="333"/>
      <c r="M42" s="333"/>
      <c r="N42" s="294"/>
      <c r="O42" s="294"/>
    </row>
    <row r="47" spans="1:16">
      <c r="C47" s="310"/>
    </row>
  </sheetData>
  <mergeCells count="73">
    <mergeCell ref="B15:D16"/>
    <mergeCell ref="B17:D18"/>
    <mergeCell ref="B19:D20"/>
    <mergeCell ref="B21:D22"/>
    <mergeCell ref="B5:D5"/>
    <mergeCell ref="B6:D6"/>
    <mergeCell ref="B7:D8"/>
    <mergeCell ref="B9:D10"/>
    <mergeCell ref="B11:D12"/>
    <mergeCell ref="E39:E40"/>
    <mergeCell ref="A39:A40"/>
    <mergeCell ref="E41:E42"/>
    <mergeCell ref="A41:A42"/>
    <mergeCell ref="E17:E18"/>
    <mergeCell ref="A35:A36"/>
    <mergeCell ref="B33:D34"/>
    <mergeCell ref="B35:D36"/>
    <mergeCell ref="B37:D38"/>
    <mergeCell ref="B39:D40"/>
    <mergeCell ref="B41:D42"/>
    <mergeCell ref="B23:D24"/>
    <mergeCell ref="B25:D26"/>
    <mergeCell ref="B27:D28"/>
    <mergeCell ref="B29:D30"/>
    <mergeCell ref="B31:D32"/>
    <mergeCell ref="E11:E12"/>
    <mergeCell ref="A11:A12"/>
    <mergeCell ref="E9:E10"/>
    <mergeCell ref="E37:E38"/>
    <mergeCell ref="A37:A38"/>
    <mergeCell ref="A17:A18"/>
    <mergeCell ref="A19:A20"/>
    <mergeCell ref="A31:A32"/>
    <mergeCell ref="E21:E22"/>
    <mergeCell ref="E27:E28"/>
    <mergeCell ref="E19:E20"/>
    <mergeCell ref="E33:E34"/>
    <mergeCell ref="E15:E16"/>
    <mergeCell ref="E35:E36"/>
    <mergeCell ref="E31:E32"/>
    <mergeCell ref="B13:D14"/>
    <mergeCell ref="L4:L5"/>
    <mergeCell ref="K4:K5"/>
    <mergeCell ref="A1:O1"/>
    <mergeCell ref="A2:O2"/>
    <mergeCell ref="N3:O3"/>
    <mergeCell ref="M4:M5"/>
    <mergeCell ref="N4:N5"/>
    <mergeCell ref="O4:O5"/>
    <mergeCell ref="J4:J5"/>
    <mergeCell ref="K3:M3"/>
    <mergeCell ref="I4:I5"/>
    <mergeCell ref="F3:F5"/>
    <mergeCell ref="G3:G5"/>
    <mergeCell ref="H3:J3"/>
    <mergeCell ref="A3:D4"/>
    <mergeCell ref="E3:E5"/>
    <mergeCell ref="H4:H5"/>
    <mergeCell ref="A27:A28"/>
    <mergeCell ref="E29:E30"/>
    <mergeCell ref="A25:A26"/>
    <mergeCell ref="A33:A34"/>
    <mergeCell ref="A29:A30"/>
    <mergeCell ref="E23:E24"/>
    <mergeCell ref="E25:E26"/>
    <mergeCell ref="A23:A24"/>
    <mergeCell ref="A7:A8"/>
    <mergeCell ref="A13:A14"/>
    <mergeCell ref="E13:E14"/>
    <mergeCell ref="A21:A22"/>
    <mergeCell ref="E7:E8"/>
    <mergeCell ref="A15:A16"/>
    <mergeCell ref="A9:A10"/>
  </mergeCells>
  <pageMargins left="0.7" right="0.7" top="0.75" bottom="0.75" header="0.3" footer="0.3"/>
  <pageSetup paperSize="9" scale="8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1"/>
  <sheetViews>
    <sheetView topLeftCell="A13" workbookViewId="0">
      <selection activeCell="L17" sqref="L17"/>
    </sheetView>
  </sheetViews>
  <sheetFormatPr defaultRowHeight="15"/>
  <cols>
    <col min="1" max="2" width="9.140625" style="125"/>
    <col min="3" max="3" width="5.140625" style="125" bestFit="1" customWidth="1"/>
    <col min="4" max="4" width="43" customWidth="1"/>
    <col min="6" max="6" width="11" customWidth="1"/>
    <col min="8" max="8" width="9.140625" style="49"/>
    <col min="9" max="9" width="11.140625" style="49" customWidth="1"/>
    <col min="10" max="10" width="9.7109375" style="49" customWidth="1"/>
    <col min="11" max="11" width="11.42578125" style="49" customWidth="1"/>
    <col min="12" max="12" width="69.42578125" style="49" customWidth="1"/>
  </cols>
  <sheetData>
    <row r="1" spans="1:15" s="49" customFormat="1" ht="48.6" customHeight="1">
      <c r="A1" s="422" t="s">
        <v>297</v>
      </c>
      <c r="B1" s="422"/>
      <c r="C1" s="422"/>
      <c r="D1" s="422"/>
      <c r="E1" s="422"/>
      <c r="F1" s="422"/>
      <c r="G1" s="422"/>
      <c r="H1" s="422"/>
      <c r="I1" s="422"/>
      <c r="J1" s="422"/>
      <c r="K1" s="422"/>
      <c r="L1" s="422"/>
      <c r="M1" s="70"/>
      <c r="N1" s="70"/>
      <c r="O1" s="70"/>
    </row>
    <row r="2" spans="1:15" ht="16.149999999999999" customHeight="1" thickBot="1">
      <c r="A2" s="423" t="s">
        <v>299</v>
      </c>
      <c r="B2" s="423"/>
      <c r="C2" s="423"/>
      <c r="D2" s="423"/>
      <c r="E2" s="423"/>
      <c r="F2" s="423"/>
      <c r="G2" s="423"/>
      <c r="H2" s="423"/>
      <c r="I2" s="423"/>
      <c r="J2" s="423"/>
      <c r="K2" s="423"/>
      <c r="L2" s="423"/>
      <c r="M2" s="13"/>
      <c r="N2" s="13"/>
      <c r="O2" s="13"/>
    </row>
    <row r="3" spans="1:15" ht="61.9" customHeight="1" thickBot="1">
      <c r="A3" s="424" t="s">
        <v>20</v>
      </c>
      <c r="B3" s="425"/>
      <c r="C3" s="428" t="s">
        <v>45</v>
      </c>
      <c r="D3" s="428" t="s">
        <v>46</v>
      </c>
      <c r="E3" s="428" t="s">
        <v>47</v>
      </c>
      <c r="F3" s="431" t="s">
        <v>48</v>
      </c>
      <c r="G3" s="432"/>
      <c r="H3" s="433"/>
      <c r="I3" s="419" t="s">
        <v>49</v>
      </c>
      <c r="J3" s="419" t="s">
        <v>50</v>
      </c>
      <c r="K3" s="419" t="s">
        <v>51</v>
      </c>
      <c r="L3" s="419" t="s">
        <v>52</v>
      </c>
      <c r="M3" s="7"/>
    </row>
    <row r="4" spans="1:15" ht="46.15" customHeight="1" thickBot="1">
      <c r="A4" s="426"/>
      <c r="B4" s="427"/>
      <c r="C4" s="429"/>
      <c r="D4" s="429"/>
      <c r="E4" s="429"/>
      <c r="F4" s="419" t="s">
        <v>347</v>
      </c>
      <c r="G4" s="419" t="s">
        <v>53</v>
      </c>
      <c r="H4" s="419" t="s">
        <v>54</v>
      </c>
      <c r="I4" s="420"/>
      <c r="J4" s="420"/>
      <c r="K4" s="420"/>
      <c r="L4" s="420"/>
      <c r="M4" s="7"/>
    </row>
    <row r="5" spans="1:15" ht="15.75" thickBot="1">
      <c r="A5" s="10" t="s">
        <v>6</v>
      </c>
      <c r="B5" s="11" t="s">
        <v>26</v>
      </c>
      <c r="C5" s="430"/>
      <c r="D5" s="430"/>
      <c r="E5" s="430"/>
      <c r="F5" s="421"/>
      <c r="G5" s="421"/>
      <c r="H5" s="421"/>
      <c r="I5" s="421"/>
      <c r="J5" s="421"/>
      <c r="K5" s="421"/>
      <c r="L5" s="421"/>
      <c r="M5" s="7"/>
    </row>
    <row r="6" spans="1:15" ht="15.75" thickBot="1">
      <c r="A6" s="107" t="s">
        <v>36</v>
      </c>
      <c r="B6" s="107" t="s">
        <v>151</v>
      </c>
      <c r="C6" s="11"/>
      <c r="D6" s="415" t="s">
        <v>260</v>
      </c>
      <c r="E6" s="416"/>
      <c r="F6" s="416"/>
      <c r="G6" s="416"/>
      <c r="H6" s="417"/>
      <c r="I6" s="417"/>
      <c r="J6" s="416"/>
      <c r="K6" s="416"/>
      <c r="L6" s="418"/>
      <c r="M6" s="7"/>
    </row>
    <row r="7" spans="1:15" ht="115.5" thickBot="1">
      <c r="A7" s="107" t="s">
        <v>36</v>
      </c>
      <c r="B7" s="183" t="s">
        <v>151</v>
      </c>
      <c r="C7" s="184" t="s">
        <v>18</v>
      </c>
      <c r="D7" s="156" t="s">
        <v>208</v>
      </c>
      <c r="E7" s="139" t="s">
        <v>55</v>
      </c>
      <c r="F7" s="100">
        <v>90</v>
      </c>
      <c r="G7" s="176">
        <v>91</v>
      </c>
      <c r="H7" s="100">
        <v>83.4</v>
      </c>
      <c r="I7" s="84">
        <f t="shared" ref="I7:I20" si="0">H7-G7</f>
        <v>-7.5999999999999943</v>
      </c>
      <c r="J7" s="85">
        <f>H7*100/G7</f>
        <v>91.64835164835165</v>
      </c>
      <c r="K7" s="85">
        <f>H7*100/F7</f>
        <v>92.666666666666671</v>
      </c>
      <c r="L7" s="94" t="s">
        <v>340</v>
      </c>
      <c r="M7" s="7"/>
    </row>
    <row r="8" spans="1:15" ht="57.75" customHeight="1" thickBot="1">
      <c r="A8" s="107" t="s">
        <v>36</v>
      </c>
      <c r="B8" s="183" t="s">
        <v>151</v>
      </c>
      <c r="C8" s="184" t="s">
        <v>36</v>
      </c>
      <c r="D8" s="156" t="s">
        <v>209</v>
      </c>
      <c r="E8" s="139" t="s">
        <v>55</v>
      </c>
      <c r="F8" s="100">
        <v>100</v>
      </c>
      <c r="G8" s="176">
        <v>100</v>
      </c>
      <c r="H8" s="100">
        <v>100</v>
      </c>
      <c r="I8" s="84">
        <f t="shared" si="0"/>
        <v>0</v>
      </c>
      <c r="J8" s="85">
        <f t="shared" ref="J8:J19" si="1">H8*100/G8</f>
        <v>100</v>
      </c>
      <c r="K8" s="85">
        <f t="shared" ref="K8:K20" si="2">H8*100/F8</f>
        <v>100</v>
      </c>
      <c r="L8" s="94" t="s">
        <v>291</v>
      </c>
      <c r="M8" s="7"/>
      <c r="O8" s="17"/>
    </row>
    <row r="9" spans="1:15" ht="48.75" thickBot="1">
      <c r="A9" s="107" t="s">
        <v>36</v>
      </c>
      <c r="B9" s="183" t="s">
        <v>151</v>
      </c>
      <c r="C9" s="184" t="s">
        <v>17</v>
      </c>
      <c r="D9" s="203" t="s">
        <v>210</v>
      </c>
      <c r="E9" s="177" t="s">
        <v>55</v>
      </c>
      <c r="F9" s="178">
        <v>100</v>
      </c>
      <c r="G9" s="179">
        <v>100</v>
      </c>
      <c r="H9" s="178">
        <v>100</v>
      </c>
      <c r="I9" s="84">
        <f t="shared" si="0"/>
        <v>0</v>
      </c>
      <c r="J9" s="85">
        <f t="shared" si="1"/>
        <v>100</v>
      </c>
      <c r="K9" s="85">
        <f t="shared" si="2"/>
        <v>100</v>
      </c>
      <c r="L9" s="91" t="s">
        <v>291</v>
      </c>
      <c r="M9" s="7"/>
    </row>
    <row r="10" spans="1:15" s="144" customFormat="1" ht="61.5" customHeight="1" thickBot="1">
      <c r="A10" s="142" t="s">
        <v>36</v>
      </c>
      <c r="B10" s="183" t="s">
        <v>151</v>
      </c>
      <c r="C10" s="184" t="s">
        <v>68</v>
      </c>
      <c r="D10" s="180" t="s">
        <v>211</v>
      </c>
      <c r="E10" s="139" t="s">
        <v>84</v>
      </c>
      <c r="F10" s="139">
        <v>2.6</v>
      </c>
      <c r="G10" s="94">
        <v>2.7</v>
      </c>
      <c r="H10" s="139">
        <v>2.7</v>
      </c>
      <c r="I10" s="139">
        <f t="shared" si="0"/>
        <v>0</v>
      </c>
      <c r="J10" s="85">
        <v>0</v>
      </c>
      <c r="K10" s="85">
        <v>4</v>
      </c>
      <c r="L10" s="88" t="s">
        <v>291</v>
      </c>
      <c r="M10" s="143"/>
    </row>
    <row r="11" spans="1:15" s="144" customFormat="1" ht="66.75" customHeight="1" thickBot="1">
      <c r="A11" s="145" t="s">
        <v>36</v>
      </c>
      <c r="B11" s="154" t="s">
        <v>151</v>
      </c>
      <c r="C11" s="155" t="s">
        <v>191</v>
      </c>
      <c r="D11" s="180" t="s">
        <v>212</v>
      </c>
      <c r="E11" s="147" t="s">
        <v>213</v>
      </c>
      <c r="F11" s="139">
        <v>237492</v>
      </c>
      <c r="G11" s="135">
        <v>262310</v>
      </c>
      <c r="H11" s="139">
        <v>262310</v>
      </c>
      <c r="I11" s="135">
        <f t="shared" si="0"/>
        <v>0</v>
      </c>
      <c r="J11" s="85">
        <f t="shared" si="1"/>
        <v>100</v>
      </c>
      <c r="K11" s="85">
        <f t="shared" si="2"/>
        <v>110.45003621174608</v>
      </c>
      <c r="L11" s="88" t="s">
        <v>291</v>
      </c>
      <c r="M11" s="143"/>
    </row>
    <row r="12" spans="1:15" s="144" customFormat="1" ht="132.75" customHeight="1" thickBot="1">
      <c r="A12" s="145" t="s">
        <v>36</v>
      </c>
      <c r="B12" s="154" t="s">
        <v>151</v>
      </c>
      <c r="C12" s="155" t="s">
        <v>226</v>
      </c>
      <c r="D12" s="80" t="s">
        <v>215</v>
      </c>
      <c r="E12" s="147" t="s">
        <v>214</v>
      </c>
      <c r="F12" s="200">
        <v>76.7</v>
      </c>
      <c r="G12" s="135">
        <v>91</v>
      </c>
      <c r="H12" s="200">
        <v>94.8</v>
      </c>
      <c r="I12" s="181">
        <f t="shared" si="0"/>
        <v>3.7999999999999972</v>
      </c>
      <c r="J12" s="85">
        <f t="shared" si="1"/>
        <v>104.17582417582418</v>
      </c>
      <c r="K12" s="85">
        <f t="shared" si="2"/>
        <v>123.59843546284223</v>
      </c>
      <c r="L12" s="182" t="s">
        <v>341</v>
      </c>
      <c r="M12" s="146"/>
    </row>
    <row r="13" spans="1:15" s="49" customFormat="1" ht="120.75" customHeight="1" thickBot="1">
      <c r="A13" s="149" t="s">
        <v>36</v>
      </c>
      <c r="B13" s="183" t="s">
        <v>151</v>
      </c>
      <c r="C13" s="184" t="s">
        <v>227</v>
      </c>
      <c r="D13" s="196" t="s">
        <v>216</v>
      </c>
      <c r="E13" s="201" t="s">
        <v>55</v>
      </c>
      <c r="F13" s="139">
        <v>41.3</v>
      </c>
      <c r="G13" s="123">
        <v>100</v>
      </c>
      <c r="H13" s="139">
        <v>75.16</v>
      </c>
      <c r="I13" s="94">
        <f t="shared" si="0"/>
        <v>-24.840000000000003</v>
      </c>
      <c r="J13" s="85">
        <f t="shared" si="1"/>
        <v>75.16</v>
      </c>
      <c r="K13" s="85">
        <f>H13*100/F13</f>
        <v>181.9854721549637</v>
      </c>
      <c r="L13" s="197" t="s">
        <v>342</v>
      </c>
      <c r="M13" s="150">
        <v>1</v>
      </c>
    </row>
    <row r="14" spans="1:15" s="17" customFormat="1" ht="43.5" customHeight="1" thickBot="1">
      <c r="A14" s="154" t="s">
        <v>36</v>
      </c>
      <c r="B14" s="154" t="s">
        <v>151</v>
      </c>
      <c r="C14" s="155" t="s">
        <v>112</v>
      </c>
      <c r="D14" s="156" t="s">
        <v>217</v>
      </c>
      <c r="E14" s="201" t="s">
        <v>55</v>
      </c>
      <c r="F14" s="139">
        <v>92</v>
      </c>
      <c r="G14" s="139">
        <v>100</v>
      </c>
      <c r="H14" s="139">
        <v>90</v>
      </c>
      <c r="I14" s="135">
        <f t="shared" si="0"/>
        <v>-10</v>
      </c>
      <c r="J14" s="85">
        <f>H14*100/G14</f>
        <v>90</v>
      </c>
      <c r="K14" s="85">
        <f t="shared" si="2"/>
        <v>97.826086956521735</v>
      </c>
      <c r="L14" s="197" t="s">
        <v>343</v>
      </c>
      <c r="M14" s="148"/>
    </row>
    <row r="15" spans="1:15" ht="47.25" customHeight="1" thickBot="1">
      <c r="A15" s="124" t="s">
        <v>36</v>
      </c>
      <c r="B15" s="154" t="s">
        <v>151</v>
      </c>
      <c r="C15" s="155" t="s">
        <v>228</v>
      </c>
      <c r="D15" s="156" t="s">
        <v>218</v>
      </c>
      <c r="E15" s="139" t="s">
        <v>55</v>
      </c>
      <c r="F15" s="139">
        <v>8</v>
      </c>
      <c r="G15" s="139">
        <v>4</v>
      </c>
      <c r="H15" s="139">
        <v>6.6</v>
      </c>
      <c r="I15" s="135">
        <f t="shared" si="0"/>
        <v>2.5999999999999996</v>
      </c>
      <c r="J15" s="85">
        <f t="shared" si="1"/>
        <v>165</v>
      </c>
      <c r="K15" s="85">
        <f t="shared" si="2"/>
        <v>82.5</v>
      </c>
      <c r="L15" s="198" t="s">
        <v>344</v>
      </c>
      <c r="M15" s="7"/>
    </row>
    <row r="16" spans="1:15" s="49" customFormat="1" ht="48.75" thickBot="1">
      <c r="A16" s="152" t="s">
        <v>36</v>
      </c>
      <c r="B16" s="154" t="s">
        <v>151</v>
      </c>
      <c r="C16" s="185">
        <v>10</v>
      </c>
      <c r="D16" s="186" t="s">
        <v>219</v>
      </c>
      <c r="E16" s="92" t="s">
        <v>85</v>
      </c>
      <c r="F16" s="175">
        <v>9</v>
      </c>
      <c r="G16" s="139">
        <v>5</v>
      </c>
      <c r="H16" s="156">
        <v>8</v>
      </c>
      <c r="I16" s="187">
        <v>2</v>
      </c>
      <c r="J16" s="85">
        <v>140</v>
      </c>
      <c r="K16" s="85">
        <f>H16*100/F16</f>
        <v>88.888888888888886</v>
      </c>
      <c r="L16" s="199" t="s">
        <v>318</v>
      </c>
    </row>
    <row r="17" spans="1:12" s="49" customFormat="1" ht="64.5" customHeight="1" thickBot="1">
      <c r="A17" s="151" t="s">
        <v>36</v>
      </c>
      <c r="B17" s="154" t="s">
        <v>151</v>
      </c>
      <c r="C17" s="188">
        <v>11</v>
      </c>
      <c r="D17" s="156" t="s">
        <v>220</v>
      </c>
      <c r="E17" s="92" t="s">
        <v>55</v>
      </c>
      <c r="F17" s="83">
        <v>116.9</v>
      </c>
      <c r="G17" s="181">
        <v>110.5</v>
      </c>
      <c r="H17" s="83">
        <v>134.4</v>
      </c>
      <c r="I17" s="171">
        <f t="shared" ref="I17:I18" si="3">H17-G17</f>
        <v>23.900000000000006</v>
      </c>
      <c r="J17" s="219">
        <f t="shared" ref="J17" si="4">H17*100/G17</f>
        <v>121.62895927601809</v>
      </c>
      <c r="K17" s="219">
        <f t="shared" ref="K17" si="5">H17*100/F17</f>
        <v>114.97005988023952</v>
      </c>
      <c r="L17" s="220" t="s">
        <v>345</v>
      </c>
    </row>
    <row r="18" spans="1:12" s="49" customFormat="1" ht="156" customHeight="1" thickBot="1">
      <c r="A18" s="149" t="s">
        <v>36</v>
      </c>
      <c r="B18" s="183" t="s">
        <v>151</v>
      </c>
      <c r="C18" s="169">
        <v>12</v>
      </c>
      <c r="D18" s="168" t="s">
        <v>221</v>
      </c>
      <c r="E18" s="189" t="s">
        <v>77</v>
      </c>
      <c r="F18" s="207">
        <v>10</v>
      </c>
      <c r="G18" s="221">
        <v>10</v>
      </c>
      <c r="H18" s="207">
        <v>10</v>
      </c>
      <c r="I18" s="222">
        <f t="shared" si="3"/>
        <v>0</v>
      </c>
      <c r="J18" s="219">
        <v>100</v>
      </c>
      <c r="K18" s="219">
        <v>100</v>
      </c>
      <c r="L18" s="228" t="s">
        <v>351</v>
      </c>
    </row>
    <row r="19" spans="1:12" ht="26.25" thickBot="1">
      <c r="A19" s="124" t="s">
        <v>36</v>
      </c>
      <c r="B19" s="154" t="s">
        <v>151</v>
      </c>
      <c r="C19" s="188">
        <v>13</v>
      </c>
      <c r="D19" s="156" t="s">
        <v>222</v>
      </c>
      <c r="E19" s="92" t="s">
        <v>77</v>
      </c>
      <c r="F19" s="140">
        <v>10</v>
      </c>
      <c r="G19" s="135">
        <v>10</v>
      </c>
      <c r="H19" s="140">
        <v>10</v>
      </c>
      <c r="I19" s="175">
        <f t="shared" si="0"/>
        <v>0</v>
      </c>
      <c r="J19" s="85">
        <f t="shared" si="1"/>
        <v>100</v>
      </c>
      <c r="K19" s="85">
        <f t="shared" si="2"/>
        <v>100</v>
      </c>
      <c r="L19" s="202" t="s">
        <v>352</v>
      </c>
    </row>
    <row r="20" spans="1:12" s="49" customFormat="1" ht="36.75" thickBot="1">
      <c r="A20" s="153" t="s">
        <v>36</v>
      </c>
      <c r="B20" s="190" t="s">
        <v>151</v>
      </c>
      <c r="C20" s="170">
        <v>14</v>
      </c>
      <c r="D20" s="127" t="s">
        <v>223</v>
      </c>
      <c r="E20" s="191" t="s">
        <v>77</v>
      </c>
      <c r="F20" s="192">
        <v>2</v>
      </c>
      <c r="G20" s="94">
        <v>2</v>
      </c>
      <c r="H20" s="192">
        <v>2</v>
      </c>
      <c r="I20" s="193">
        <f t="shared" si="0"/>
        <v>0</v>
      </c>
      <c r="J20" s="85">
        <v>0</v>
      </c>
      <c r="K20" s="85">
        <f t="shared" si="2"/>
        <v>100</v>
      </c>
      <c r="L20" s="167" t="s">
        <v>346</v>
      </c>
    </row>
    <row r="21" spans="1:12" ht="15.75">
      <c r="C21" s="126"/>
      <c r="D21" s="20"/>
      <c r="E21" s="20"/>
      <c r="F21" s="21"/>
      <c r="G21" s="21"/>
      <c r="H21" s="22"/>
      <c r="I21" s="72"/>
      <c r="L21" s="34"/>
    </row>
    <row r="22" spans="1:12" ht="15.75">
      <c r="C22" s="126"/>
      <c r="D22" s="20"/>
      <c r="E22" s="20"/>
      <c r="F22" s="21"/>
      <c r="G22" s="21"/>
      <c r="H22" s="22"/>
      <c r="I22" s="72"/>
      <c r="L22" s="34"/>
    </row>
    <row r="23" spans="1:12" ht="15.75">
      <c r="C23" s="126"/>
      <c r="D23" s="20"/>
      <c r="E23" s="20"/>
      <c r="F23" s="21"/>
      <c r="G23" s="21"/>
      <c r="H23" s="22"/>
      <c r="I23" s="72"/>
      <c r="L23" s="34"/>
    </row>
    <row r="24" spans="1:12" ht="15.75">
      <c r="C24" s="126"/>
      <c r="D24" s="1"/>
      <c r="E24" s="1"/>
      <c r="F24" s="1"/>
      <c r="G24" s="1"/>
      <c r="H24" s="72"/>
      <c r="I24" s="72"/>
      <c r="L24" s="34"/>
    </row>
    <row r="25" spans="1:12" ht="15.75">
      <c r="L25" s="34"/>
    </row>
    <row r="26" spans="1:12" ht="15.75">
      <c r="L26" s="34"/>
    </row>
    <row r="27" spans="1:12" ht="15.75">
      <c r="L27" s="34"/>
    </row>
    <row r="28" spans="1:12" ht="15.75">
      <c r="L28" s="34"/>
    </row>
    <row r="29" spans="1:12" ht="15.75">
      <c r="L29" s="34"/>
    </row>
    <row r="30" spans="1:12" ht="15.75">
      <c r="L30" s="34"/>
    </row>
    <row r="31" spans="1:12" ht="15.75">
      <c r="L31" s="34"/>
    </row>
  </sheetData>
  <mergeCells count="15">
    <mergeCell ref="A1:L1"/>
    <mergeCell ref="A2:L2"/>
    <mergeCell ref="A3:B4"/>
    <mergeCell ref="C3:C5"/>
    <mergeCell ref="D3:D5"/>
    <mergeCell ref="K3:K5"/>
    <mergeCell ref="F3:H3"/>
    <mergeCell ref="E3:E5"/>
    <mergeCell ref="G4:G5"/>
    <mergeCell ref="H4:H5"/>
    <mergeCell ref="D6:L6"/>
    <mergeCell ref="J3:J5"/>
    <mergeCell ref="F4:F5"/>
    <mergeCell ref="I3:I5"/>
    <mergeCell ref="L3:L5"/>
  </mergeCells>
  <pageMargins left="0.7" right="0.7" top="0.75" bottom="0.75" header="0.3" footer="0.3"/>
  <pageSetup paperSize="9" scale="56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0"/>
  </sheetPr>
  <dimension ref="A2:E9"/>
  <sheetViews>
    <sheetView workbookViewId="0">
      <selection activeCell="G12" sqref="G12"/>
    </sheetView>
  </sheetViews>
  <sheetFormatPr defaultRowHeight="15"/>
  <cols>
    <col min="2" max="2" width="34.7109375" customWidth="1"/>
    <col min="3" max="3" width="14.7109375" customWidth="1"/>
    <col min="4" max="4" width="11.85546875" customWidth="1"/>
    <col min="5" max="5" width="65.7109375" customWidth="1"/>
  </cols>
  <sheetData>
    <row r="2" spans="1:5" ht="15.6" customHeight="1">
      <c r="A2" s="363" t="s">
        <v>298</v>
      </c>
      <c r="B2" s="363"/>
      <c r="C2" s="363"/>
      <c r="D2" s="363"/>
      <c r="E2" s="363"/>
    </row>
    <row r="3" spans="1:5" ht="15" customHeight="1">
      <c r="A3" s="363"/>
      <c r="B3" s="363"/>
      <c r="C3" s="363"/>
      <c r="D3" s="363"/>
      <c r="E3" s="363"/>
    </row>
    <row r="4" spans="1:5" ht="15.75">
      <c r="A4" s="434" t="s">
        <v>299</v>
      </c>
      <c r="B4" s="434"/>
      <c r="C4" s="434"/>
      <c r="D4" s="434"/>
      <c r="E4" s="434"/>
    </row>
    <row r="5" spans="1:5" ht="32.450000000000003" customHeight="1" thickBot="1">
      <c r="A5" s="16" t="s">
        <v>45</v>
      </c>
      <c r="B5" s="16" t="s">
        <v>63</v>
      </c>
      <c r="C5" s="16" t="s">
        <v>64</v>
      </c>
      <c r="D5" s="16" t="s">
        <v>65</v>
      </c>
      <c r="E5" s="16" t="s">
        <v>66</v>
      </c>
    </row>
    <row r="6" spans="1:5" ht="57.6" hidden="1" customHeight="1" thickBot="1">
      <c r="A6" s="23">
        <v>1</v>
      </c>
      <c r="B6" s="24" t="s">
        <v>67</v>
      </c>
      <c r="C6" s="25">
        <v>42027</v>
      </c>
      <c r="D6" s="24" t="s">
        <v>86</v>
      </c>
      <c r="E6" s="24" t="s">
        <v>87</v>
      </c>
    </row>
    <row r="7" spans="1:5" ht="39" hidden="1" thickBot="1">
      <c r="A7" s="26">
        <v>2</v>
      </c>
      <c r="B7" s="24" t="s">
        <v>67</v>
      </c>
      <c r="C7" s="25">
        <v>42369</v>
      </c>
      <c r="D7" s="24" t="s">
        <v>88</v>
      </c>
      <c r="E7" s="24" t="s">
        <v>89</v>
      </c>
    </row>
    <row r="8" spans="1:5" ht="114.75">
      <c r="A8" s="223">
        <v>1</v>
      </c>
      <c r="B8" s="224" t="s">
        <v>284</v>
      </c>
      <c r="C8" s="225">
        <v>44651</v>
      </c>
      <c r="D8" s="226">
        <v>558</v>
      </c>
      <c r="E8" s="227" t="s">
        <v>348</v>
      </c>
    </row>
    <row r="9" spans="1:5" ht="15.75">
      <c r="B9" s="141"/>
    </row>
  </sheetData>
  <mergeCells count="2">
    <mergeCell ref="A2:E3"/>
    <mergeCell ref="A4:E4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5"/>
  <sheetViews>
    <sheetView workbookViewId="0">
      <selection activeCell="G5" sqref="G5"/>
    </sheetView>
  </sheetViews>
  <sheetFormatPr defaultRowHeight="15"/>
  <cols>
    <col min="2" max="2" width="5" customWidth="1"/>
    <col min="3" max="3" width="27" customWidth="1"/>
    <col min="4" max="4" width="17.85546875" customWidth="1"/>
    <col min="5" max="5" width="20.42578125" customWidth="1"/>
    <col min="6" max="6" width="15.140625" customWidth="1"/>
    <col min="7" max="7" width="14.42578125" customWidth="1"/>
    <col min="8" max="8" width="16.28515625" customWidth="1"/>
  </cols>
  <sheetData>
    <row r="1" spans="1:8" ht="28.9" customHeight="1">
      <c r="A1" s="363" t="s">
        <v>349</v>
      </c>
      <c r="B1" s="363"/>
      <c r="C1" s="363"/>
      <c r="D1" s="363"/>
      <c r="E1" s="363"/>
      <c r="F1" s="363"/>
      <c r="G1" s="363"/>
      <c r="H1" s="363"/>
    </row>
    <row r="2" spans="1:8" ht="16.5" thickBot="1">
      <c r="A2" s="34"/>
    </row>
    <row r="3" spans="1:8" ht="108.75" thickBot="1">
      <c r="A3" s="435" t="s">
        <v>0</v>
      </c>
      <c r="B3" s="436"/>
      <c r="C3" s="437" t="s">
        <v>123</v>
      </c>
      <c r="D3" s="437" t="s">
        <v>124</v>
      </c>
      <c r="E3" s="437" t="s">
        <v>125</v>
      </c>
      <c r="F3" s="19" t="s">
        <v>126</v>
      </c>
      <c r="G3" s="19" t="s">
        <v>141</v>
      </c>
      <c r="H3" s="19" t="s">
        <v>142</v>
      </c>
    </row>
    <row r="4" spans="1:8" ht="15.75" thickBot="1">
      <c r="A4" s="33" t="s">
        <v>6</v>
      </c>
      <c r="B4" s="2" t="s">
        <v>26</v>
      </c>
      <c r="C4" s="438"/>
      <c r="D4" s="438"/>
      <c r="E4" s="438"/>
      <c r="F4" s="2" t="s">
        <v>143</v>
      </c>
      <c r="G4" s="2" t="s">
        <v>144</v>
      </c>
      <c r="H4" s="2" t="s">
        <v>145</v>
      </c>
    </row>
    <row r="5" spans="1:8" ht="87.75" customHeight="1" thickBot="1">
      <c r="A5" s="32" t="s">
        <v>36</v>
      </c>
      <c r="B5" s="2"/>
      <c r="C5" s="12" t="s">
        <v>224</v>
      </c>
      <c r="D5" s="19" t="s">
        <v>257</v>
      </c>
      <c r="E5" s="15" t="s">
        <v>256</v>
      </c>
      <c r="F5" s="71">
        <v>0.96</v>
      </c>
      <c r="G5" s="71">
        <f>'[1]ОЭ общая'!C12</f>
        <v>1</v>
      </c>
      <c r="H5" s="71">
        <v>0.96</v>
      </c>
    </row>
  </sheetData>
  <mergeCells count="5">
    <mergeCell ref="A1:H1"/>
    <mergeCell ref="A3:B3"/>
    <mergeCell ref="C3:C4"/>
    <mergeCell ref="D3:D4"/>
    <mergeCell ref="E3:E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ОЭ общая</vt:lpstr>
      <vt:lpstr>форма 1</vt:lpstr>
      <vt:lpstr>форма 2</vt:lpstr>
      <vt:lpstr>форма 3</vt:lpstr>
      <vt:lpstr>форма 4</vt:lpstr>
      <vt:lpstr>форма 5</vt:lpstr>
      <vt:lpstr>форма 6</vt:lpstr>
      <vt:lpstr>форма 7</vt:lpstr>
      <vt:lpstr>'форма 1'!Заголовки_для_печати</vt:lpstr>
      <vt:lpstr>'форма 2'!Заголовки_для_печати</vt:lpstr>
      <vt:lpstr>'форма 3'!Заголовки_для_печати</vt:lpstr>
      <vt:lpstr>'форма 4'!Заголовки_для_печати</vt:lpstr>
      <vt:lpstr>'форма 5'!Заголовки_для_печати</vt:lpstr>
      <vt:lpstr>'форма 1'!Область_печати</vt:lpstr>
      <vt:lpstr>'форма 3'!Область_печати</vt:lpstr>
      <vt:lpstr>'форма 4'!Область_печати</vt:lpstr>
      <vt:lpstr>'форма 5'!Область_печати</vt:lpstr>
      <vt:lpstr>'форма 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2023-03-16T01:57:20Z</dcterms:modified>
</cp:coreProperties>
</file>