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 tabRatio="935" activeTab="3"/>
  </bookViews>
  <sheets>
    <sheet name="ОЭ общая" sheetId="26" r:id="rId1"/>
    <sheet name="ОЭПП1" sheetId="28" r:id="rId2"/>
    <sheet name="ОЭПП2" sheetId="29" r:id="rId3"/>
    <sheet name="форма 1" sheetId="30" r:id="rId4"/>
    <sheet name="форма 2" sheetId="9" r:id="rId5"/>
    <sheet name="форма 3" sheetId="25" r:id="rId6"/>
    <sheet name="форма 4" sheetId="14" r:id="rId7"/>
    <sheet name="форма 5" sheetId="12" r:id="rId8"/>
    <sheet name="форма 6" sheetId="16" r:id="rId9"/>
    <sheet name="форма 7" sheetId="21" r:id="rId10"/>
  </sheets>
  <definedNames>
    <definedName name="_xlnm.Print_Titles" localSheetId="4">'форма 2'!$3:$4</definedName>
    <definedName name="_xlnm.Print_Titles" localSheetId="5">'форма 3'!#REF!</definedName>
    <definedName name="_xlnm.Print_Titles" localSheetId="7">'форма 5'!#REF!</definedName>
    <definedName name="_xlnm.Print_Area" localSheetId="0">'ОЭ общая'!$A$1:$T$23</definedName>
    <definedName name="_xlnm.Print_Area" localSheetId="4">'форма 2'!$A$1:$G$36</definedName>
    <definedName name="_xlnm.Print_Area" localSheetId="6">'форма 4'!$A$1:$M$9</definedName>
    <definedName name="_xlnm.Print_Area" localSheetId="7">'форма 5'!#REF!</definedName>
    <definedName name="_xlnm.Print_Area" localSheetId="8">'форма 6'!$A$1:$E$9</definedName>
    <definedName name="_xlnm.Print_Area" localSheetId="9">'форма 7'!$A$1:$H$10</definedName>
  </definedNames>
  <calcPr calcId="144525"/>
</workbook>
</file>

<file path=xl/calcChain.xml><?xml version="1.0" encoding="utf-8"?>
<calcChain xmlns="http://schemas.openxmlformats.org/spreadsheetml/2006/main">
  <c r="F29" i="9" l="1"/>
  <c r="F9" i="9" s="1"/>
  <c r="E6" i="9"/>
  <c r="E7" i="9"/>
  <c r="F11" i="9"/>
  <c r="F10" i="9"/>
  <c r="E9" i="9"/>
  <c r="E10" i="9"/>
  <c r="G31" i="9"/>
  <c r="G11" i="9"/>
  <c r="E11" i="9"/>
  <c r="E27" i="9"/>
  <c r="F16" i="9"/>
  <c r="E16" i="9"/>
  <c r="F17" i="9"/>
  <c r="E17" i="9"/>
  <c r="K7" i="26" l="1"/>
  <c r="J7" i="26"/>
  <c r="I7" i="26"/>
  <c r="H7" i="26"/>
  <c r="G7" i="26"/>
  <c r="F7" i="26"/>
  <c r="E7" i="26"/>
  <c r="D7" i="26"/>
  <c r="C7" i="26"/>
  <c r="K6" i="26"/>
  <c r="J6" i="26"/>
  <c r="I6" i="26"/>
  <c r="H6" i="26"/>
  <c r="G6" i="26"/>
  <c r="F6" i="26"/>
  <c r="E6" i="26"/>
  <c r="D6" i="26"/>
  <c r="C6" i="26"/>
  <c r="K5" i="26"/>
  <c r="J5" i="26"/>
  <c r="I5" i="26"/>
  <c r="H5" i="26"/>
  <c r="G5" i="26"/>
  <c r="F5" i="26"/>
  <c r="E5" i="26"/>
  <c r="D5" i="26"/>
  <c r="C5" i="26"/>
  <c r="E8" i="28"/>
  <c r="C8" i="28"/>
  <c r="G7" i="29"/>
  <c r="F7" i="29"/>
  <c r="E7" i="29"/>
  <c r="D7" i="29"/>
  <c r="C7" i="29"/>
  <c r="C8" i="29" s="1"/>
  <c r="G6" i="29"/>
  <c r="G8" i="29" s="1"/>
  <c r="G9" i="29" s="1"/>
  <c r="G10" i="29" s="1"/>
  <c r="F6" i="29"/>
  <c r="E6" i="29"/>
  <c r="D6" i="29"/>
  <c r="C6" i="29"/>
  <c r="G5" i="29"/>
  <c r="F5" i="29"/>
  <c r="E5" i="29"/>
  <c r="D5" i="29"/>
  <c r="C5" i="29"/>
  <c r="F7" i="28"/>
  <c r="F8" i="28" s="1"/>
  <c r="E7" i="28"/>
  <c r="D7" i="28"/>
  <c r="D8" i="28" s="1"/>
  <c r="C7" i="28"/>
  <c r="F6" i="28"/>
  <c r="E6" i="28"/>
  <c r="D6" i="28"/>
  <c r="C6" i="28"/>
  <c r="F5" i="28"/>
  <c r="E5" i="28"/>
  <c r="D5" i="28"/>
  <c r="C5" i="28"/>
  <c r="C12" i="28" l="1"/>
  <c r="G20" i="9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G10" i="9" l="1"/>
  <c r="P41" i="30"/>
  <c r="P39" i="30"/>
  <c r="P38" i="30"/>
  <c r="P37" i="30"/>
  <c r="P34" i="30"/>
  <c r="P33" i="30"/>
  <c r="P29" i="30"/>
  <c r="P27" i="30"/>
  <c r="P25" i="30"/>
  <c r="P26" i="30"/>
  <c r="P13" i="30"/>
  <c r="M36" i="30"/>
  <c r="M35" i="30" s="1"/>
  <c r="P35" i="30" s="1"/>
  <c r="N36" i="30"/>
  <c r="N35" i="30" s="1"/>
  <c r="L36" i="30"/>
  <c r="L35" i="30" s="1"/>
  <c r="M20" i="30"/>
  <c r="M9" i="30" s="1"/>
  <c r="O37" i="30"/>
  <c r="O40" i="30"/>
  <c r="O39" i="30"/>
  <c r="O38" i="30"/>
  <c r="O33" i="30"/>
  <c r="M32" i="30"/>
  <c r="N32" i="30"/>
  <c r="P32" i="30" s="1"/>
  <c r="L32" i="30"/>
  <c r="M31" i="30"/>
  <c r="N31" i="30"/>
  <c r="L31" i="30"/>
  <c r="O29" i="30"/>
  <c r="O27" i="30"/>
  <c r="O16" i="30"/>
  <c r="O25" i="30"/>
  <c r="O26" i="30"/>
  <c r="P14" i="30"/>
  <c r="P15" i="30"/>
  <c r="P16" i="30"/>
  <c r="O14" i="30"/>
  <c r="O15" i="30"/>
  <c r="O13" i="30"/>
  <c r="L30" i="30"/>
  <c r="N28" i="30"/>
  <c r="M28" i="30"/>
  <c r="L28" i="30"/>
  <c r="N24" i="30"/>
  <c r="P24" i="30" s="1"/>
  <c r="M24" i="30"/>
  <c r="L24" i="30"/>
  <c r="N23" i="30"/>
  <c r="N19" i="30" s="1"/>
  <c r="N8" i="30" s="1"/>
  <c r="M23" i="30"/>
  <c r="M19" i="30" s="1"/>
  <c r="M8" i="30" s="1"/>
  <c r="L23" i="30"/>
  <c r="L19" i="30" s="1"/>
  <c r="L8" i="30" s="1"/>
  <c r="N22" i="30"/>
  <c r="P22" i="30" s="1"/>
  <c r="M22" i="30"/>
  <c r="L22" i="30"/>
  <c r="N12" i="30"/>
  <c r="N11" i="30" s="1"/>
  <c r="M12" i="30"/>
  <c r="M11" i="30" s="1"/>
  <c r="L12" i="30"/>
  <c r="L11" i="30" s="1"/>
  <c r="P11" i="30" l="1"/>
  <c r="O31" i="30"/>
  <c r="O36" i="30"/>
  <c r="P36" i="30"/>
  <c r="N30" i="30"/>
  <c r="P12" i="30"/>
  <c r="P19" i="30"/>
  <c r="P23" i="30"/>
  <c r="P31" i="30"/>
  <c r="O28" i="30"/>
  <c r="M30" i="30"/>
  <c r="N20" i="30"/>
  <c r="L20" i="30"/>
  <c r="P28" i="30"/>
  <c r="O35" i="30"/>
  <c r="O30" i="30"/>
  <c r="L18" i="30"/>
  <c r="L7" i="30" s="1"/>
  <c r="O22" i="30"/>
  <c r="O24" i="30"/>
  <c r="P8" i="30"/>
  <c r="O12" i="30"/>
  <c r="O10" i="30" s="1"/>
  <c r="O23" i="30"/>
  <c r="O19" i="30"/>
  <c r="L10" i="30"/>
  <c r="O8" i="30"/>
  <c r="N10" i="30"/>
  <c r="C17" i="28" s="1"/>
  <c r="N18" i="30"/>
  <c r="M10" i="30"/>
  <c r="C16" i="28" s="1"/>
  <c r="M21" i="30"/>
  <c r="N21" i="30"/>
  <c r="L21" i="30"/>
  <c r="M18" i="30"/>
  <c r="M7" i="30" s="1"/>
  <c r="O20" i="30" l="1"/>
  <c r="N7" i="30"/>
  <c r="P18" i="30"/>
  <c r="O7" i="30"/>
  <c r="L9" i="30"/>
  <c r="L17" i="30"/>
  <c r="L6" i="30" s="1"/>
  <c r="P21" i="30"/>
  <c r="P10" i="30"/>
  <c r="P20" i="30"/>
  <c r="N9" i="30"/>
  <c r="P30" i="30"/>
  <c r="P7" i="30"/>
  <c r="O21" i="30"/>
  <c r="N17" i="30"/>
  <c r="O18" i="30"/>
  <c r="O11" i="30"/>
  <c r="M17" i="30"/>
  <c r="P17" i="30" l="1"/>
  <c r="C17" i="29"/>
  <c r="M6" i="30"/>
  <c r="C16" i="26" s="1"/>
  <c r="C16" i="29"/>
  <c r="O9" i="30"/>
  <c r="P9" i="30"/>
  <c r="O17" i="30"/>
  <c r="N6" i="30"/>
  <c r="C17" i="26" s="1"/>
  <c r="P6" i="30" l="1"/>
  <c r="O6" i="30"/>
  <c r="G30" i="9"/>
  <c r="G29" i="9" l="1"/>
  <c r="G19" i="9"/>
  <c r="F27" i="9" l="1"/>
  <c r="F7" i="9" s="1"/>
  <c r="F26" i="9"/>
  <c r="F6" i="9" l="1"/>
  <c r="E26" i="9"/>
  <c r="F8" i="26" l="1"/>
  <c r="E8" i="26"/>
  <c r="G9" i="9" l="1"/>
  <c r="CN8" i="29"/>
  <c r="CN9" i="29" s="1"/>
  <c r="CN10" i="29" s="1"/>
  <c r="CM8" i="29"/>
  <c r="CM9" i="29" s="1"/>
  <c r="CM10" i="29" s="1"/>
  <c r="CL8" i="29"/>
  <c r="CL9" i="29" s="1"/>
  <c r="CL10" i="29" s="1"/>
  <c r="CK8" i="29"/>
  <c r="CK9" i="29" s="1"/>
  <c r="CK10" i="29" s="1"/>
  <c r="CJ8" i="29"/>
  <c r="CJ9" i="29" s="1"/>
  <c r="CJ10" i="29" s="1"/>
  <c r="CI8" i="29"/>
  <c r="CI9" i="29" s="1"/>
  <c r="CI10" i="29" s="1"/>
  <c r="CH8" i="29"/>
  <c r="CH9" i="29" s="1"/>
  <c r="CH10" i="29" s="1"/>
  <c r="CG8" i="29"/>
  <c r="CG9" i="29" s="1"/>
  <c r="CG10" i="29" s="1"/>
  <c r="CF8" i="29"/>
  <c r="CF9" i="29" s="1"/>
  <c r="CF10" i="29" s="1"/>
  <c r="CE8" i="29"/>
  <c r="CE9" i="29" s="1"/>
  <c r="CE10" i="29" s="1"/>
  <c r="CD8" i="29"/>
  <c r="CD9" i="29" s="1"/>
  <c r="CD10" i="29" s="1"/>
  <c r="CC8" i="29"/>
  <c r="CC9" i="29" s="1"/>
  <c r="CC10" i="29" s="1"/>
  <c r="CB8" i="29"/>
  <c r="CB9" i="29" s="1"/>
  <c r="CB10" i="29" s="1"/>
  <c r="CA8" i="29"/>
  <c r="CA9" i="29" s="1"/>
  <c r="CA10" i="29" s="1"/>
  <c r="BZ8" i="29"/>
  <c r="BZ9" i="29" s="1"/>
  <c r="BZ10" i="29" s="1"/>
  <c r="BY8" i="29"/>
  <c r="BY9" i="29" s="1"/>
  <c r="BY10" i="29" s="1"/>
  <c r="BX8" i="29"/>
  <c r="BX9" i="29" s="1"/>
  <c r="BX10" i="29" s="1"/>
  <c r="BW8" i="29"/>
  <c r="BW9" i="29" s="1"/>
  <c r="BW10" i="29" s="1"/>
  <c r="BV8" i="29"/>
  <c r="BV9" i="29" s="1"/>
  <c r="BV10" i="29" s="1"/>
  <c r="BU8" i="29"/>
  <c r="BU9" i="29" s="1"/>
  <c r="BU10" i="29" s="1"/>
  <c r="BT8" i="29"/>
  <c r="BT9" i="29" s="1"/>
  <c r="BT10" i="29" s="1"/>
  <c r="BS8" i="29"/>
  <c r="BS9" i="29" s="1"/>
  <c r="BS10" i="29" s="1"/>
  <c r="BR8" i="29"/>
  <c r="BR9" i="29" s="1"/>
  <c r="BR10" i="29" s="1"/>
  <c r="BQ8" i="29"/>
  <c r="BQ9" i="29" s="1"/>
  <c r="BQ10" i="29" s="1"/>
  <c r="BP8" i="29"/>
  <c r="BP9" i="29" s="1"/>
  <c r="BP10" i="29" s="1"/>
  <c r="BO8" i="29"/>
  <c r="BO9" i="29" s="1"/>
  <c r="BO10" i="29" s="1"/>
  <c r="BN8" i="29"/>
  <c r="BN9" i="29" s="1"/>
  <c r="BN10" i="29" s="1"/>
  <c r="BM8" i="29"/>
  <c r="BM9" i="29" s="1"/>
  <c r="BM10" i="29" s="1"/>
  <c r="BL8" i="29"/>
  <c r="BL9" i="29" s="1"/>
  <c r="BL10" i="29" s="1"/>
  <c r="BK8" i="29"/>
  <c r="BK9" i="29" s="1"/>
  <c r="BK10" i="29" s="1"/>
  <c r="BJ8" i="29"/>
  <c r="BJ9" i="29" s="1"/>
  <c r="BJ10" i="29" s="1"/>
  <c r="BI8" i="29"/>
  <c r="BI9" i="29" s="1"/>
  <c r="BI10" i="29" s="1"/>
  <c r="BH8" i="29"/>
  <c r="BH9" i="29" s="1"/>
  <c r="BH10" i="29" s="1"/>
  <c r="BG8" i="29"/>
  <c r="BG9" i="29" s="1"/>
  <c r="BG10" i="29" s="1"/>
  <c r="BF8" i="29"/>
  <c r="BF9" i="29" s="1"/>
  <c r="BF10" i="29" s="1"/>
  <c r="BE8" i="29"/>
  <c r="BE9" i="29" s="1"/>
  <c r="BE10" i="29" s="1"/>
  <c r="BD8" i="29"/>
  <c r="BD9" i="29" s="1"/>
  <c r="BD10" i="29" s="1"/>
  <c r="BC8" i="29"/>
  <c r="BC9" i="29" s="1"/>
  <c r="BC10" i="29" s="1"/>
  <c r="BB8" i="29"/>
  <c r="BB9" i="29" s="1"/>
  <c r="BB10" i="29" s="1"/>
  <c r="BA8" i="29"/>
  <c r="BA9" i="29" s="1"/>
  <c r="BA10" i="29" s="1"/>
  <c r="AZ8" i="29"/>
  <c r="AZ9" i="29" s="1"/>
  <c r="AZ10" i="29" s="1"/>
  <c r="AY8" i="29"/>
  <c r="AY9" i="29" s="1"/>
  <c r="AY10" i="29" s="1"/>
  <c r="AX8" i="29"/>
  <c r="AX9" i="29" s="1"/>
  <c r="AX10" i="29" s="1"/>
  <c r="AW8" i="29"/>
  <c r="AW9" i="29" s="1"/>
  <c r="AW10" i="29" s="1"/>
  <c r="AV8" i="29"/>
  <c r="AV9" i="29" s="1"/>
  <c r="AV10" i="29" s="1"/>
  <c r="AU8" i="29"/>
  <c r="AU9" i="29" s="1"/>
  <c r="AU10" i="29" s="1"/>
  <c r="AT8" i="29"/>
  <c r="AT9" i="29" s="1"/>
  <c r="AT10" i="29" s="1"/>
  <c r="AS8" i="29"/>
  <c r="AS9" i="29" s="1"/>
  <c r="AS10" i="29" s="1"/>
  <c r="AR8" i="29"/>
  <c r="AR9" i="29" s="1"/>
  <c r="AR10" i="29" s="1"/>
  <c r="AQ8" i="29"/>
  <c r="AQ9" i="29" s="1"/>
  <c r="AQ10" i="29" s="1"/>
  <c r="AP8" i="29"/>
  <c r="AP9" i="29" s="1"/>
  <c r="AP10" i="29" s="1"/>
  <c r="AO8" i="29"/>
  <c r="AO9" i="29" s="1"/>
  <c r="AO10" i="29" s="1"/>
  <c r="AN8" i="29"/>
  <c r="AN9" i="29" s="1"/>
  <c r="AN10" i="29" s="1"/>
  <c r="AM8" i="29"/>
  <c r="AM9" i="29" s="1"/>
  <c r="AM10" i="29" s="1"/>
  <c r="AL8" i="29"/>
  <c r="AL9" i="29" s="1"/>
  <c r="AL10" i="29" s="1"/>
  <c r="AK8" i="29"/>
  <c r="AK9" i="29" s="1"/>
  <c r="AK10" i="29" s="1"/>
  <c r="AJ8" i="29"/>
  <c r="AJ9" i="29" s="1"/>
  <c r="AJ10" i="29" s="1"/>
  <c r="AI8" i="29"/>
  <c r="AI9" i="29" s="1"/>
  <c r="AI10" i="29" s="1"/>
  <c r="AH8" i="29"/>
  <c r="AH9" i="29" s="1"/>
  <c r="AH10" i="29" s="1"/>
  <c r="AG8" i="29"/>
  <c r="AG9" i="29" s="1"/>
  <c r="AG10" i="29" s="1"/>
  <c r="AF8" i="29"/>
  <c r="AF9" i="29" s="1"/>
  <c r="AF10" i="29" s="1"/>
  <c r="AE8" i="29"/>
  <c r="AE9" i="29" s="1"/>
  <c r="AE10" i="29" s="1"/>
  <c r="AD8" i="29"/>
  <c r="AD9" i="29" s="1"/>
  <c r="AD10" i="29" s="1"/>
  <c r="AC8" i="29"/>
  <c r="AC9" i="29" s="1"/>
  <c r="AC10" i="29" s="1"/>
  <c r="AB8" i="29"/>
  <c r="AB9" i="29" s="1"/>
  <c r="AB10" i="29" s="1"/>
  <c r="AA8" i="29"/>
  <c r="AA9" i="29" s="1"/>
  <c r="AA10" i="29" s="1"/>
  <c r="Z8" i="29"/>
  <c r="Z9" i="29" s="1"/>
  <c r="Z10" i="29" s="1"/>
  <c r="Y9" i="29"/>
  <c r="Y10" i="29" s="1"/>
  <c r="L9" i="29"/>
  <c r="L10" i="29" s="1"/>
  <c r="K9" i="29"/>
  <c r="K10" i="29" s="1"/>
  <c r="J9" i="29"/>
  <c r="J10" i="29" s="1"/>
  <c r="X9" i="29"/>
  <c r="X10" i="29" s="1"/>
  <c r="W9" i="29"/>
  <c r="W10" i="29" s="1"/>
  <c r="V9" i="29"/>
  <c r="V10" i="29" s="1"/>
  <c r="U9" i="29"/>
  <c r="U10" i="29" s="1"/>
  <c r="T9" i="29"/>
  <c r="T10" i="29" s="1"/>
  <c r="O9" i="29"/>
  <c r="O10" i="29" s="1"/>
  <c r="N9" i="29"/>
  <c r="N10" i="29" s="1"/>
  <c r="M9" i="29"/>
  <c r="M10" i="29" s="1"/>
  <c r="S9" i="29"/>
  <c r="S10" i="29" s="1"/>
  <c r="R9" i="29"/>
  <c r="R10" i="29" s="1"/>
  <c r="Q9" i="29"/>
  <c r="Q10" i="29" s="1"/>
  <c r="P9" i="29"/>
  <c r="P10" i="29" s="1"/>
  <c r="CL8" i="28"/>
  <c r="CL9" i="28" s="1"/>
  <c r="CL10" i="28" s="1"/>
  <c r="CK8" i="28"/>
  <c r="CK9" i="28" s="1"/>
  <c r="CK10" i="28" s="1"/>
  <c r="CJ8" i="28"/>
  <c r="CJ9" i="28" s="1"/>
  <c r="CJ10" i="28" s="1"/>
  <c r="CI8" i="28"/>
  <c r="CI9" i="28" s="1"/>
  <c r="CI10" i="28" s="1"/>
  <c r="CH8" i="28"/>
  <c r="CH9" i="28" s="1"/>
  <c r="CH10" i="28" s="1"/>
  <c r="CG8" i="28"/>
  <c r="CG9" i="28" s="1"/>
  <c r="CG10" i="28" s="1"/>
  <c r="CF8" i="28"/>
  <c r="CF9" i="28" s="1"/>
  <c r="CF10" i="28" s="1"/>
  <c r="CE8" i="28"/>
  <c r="CE9" i="28" s="1"/>
  <c r="CE10" i="28" s="1"/>
  <c r="CD8" i="28"/>
  <c r="CD9" i="28" s="1"/>
  <c r="CD10" i="28" s="1"/>
  <c r="CC8" i="28"/>
  <c r="CC9" i="28" s="1"/>
  <c r="CC10" i="28" s="1"/>
  <c r="CB8" i="28"/>
  <c r="CB9" i="28" s="1"/>
  <c r="CB10" i="28" s="1"/>
  <c r="CA8" i="28"/>
  <c r="CA9" i="28" s="1"/>
  <c r="CA10" i="28" s="1"/>
  <c r="BZ8" i="28"/>
  <c r="BZ9" i="28" s="1"/>
  <c r="BZ10" i="28" s="1"/>
  <c r="BY8" i="28"/>
  <c r="BY9" i="28" s="1"/>
  <c r="BY10" i="28" s="1"/>
  <c r="BX8" i="28"/>
  <c r="BX9" i="28" s="1"/>
  <c r="BX10" i="28" s="1"/>
  <c r="BW8" i="28"/>
  <c r="BW9" i="28" s="1"/>
  <c r="BW10" i="28" s="1"/>
  <c r="BV8" i="28"/>
  <c r="BV9" i="28" s="1"/>
  <c r="BV10" i="28" s="1"/>
  <c r="BU8" i="28"/>
  <c r="BU9" i="28" s="1"/>
  <c r="BU10" i="28" s="1"/>
  <c r="BT8" i="28"/>
  <c r="BT9" i="28" s="1"/>
  <c r="BT10" i="28" s="1"/>
  <c r="BS8" i="28"/>
  <c r="BS9" i="28" s="1"/>
  <c r="BS10" i="28" s="1"/>
  <c r="BR8" i="28"/>
  <c r="BR9" i="28" s="1"/>
  <c r="BR10" i="28" s="1"/>
  <c r="BQ8" i="28"/>
  <c r="BQ9" i="28" s="1"/>
  <c r="BQ10" i="28" s="1"/>
  <c r="BP8" i="28"/>
  <c r="BP9" i="28" s="1"/>
  <c r="BP10" i="28" s="1"/>
  <c r="BO8" i="28"/>
  <c r="BO9" i="28" s="1"/>
  <c r="BO10" i="28" s="1"/>
  <c r="BN8" i="28"/>
  <c r="BN9" i="28" s="1"/>
  <c r="BN10" i="28" s="1"/>
  <c r="BM8" i="28"/>
  <c r="BM9" i="28" s="1"/>
  <c r="BM10" i="28" s="1"/>
  <c r="BL8" i="28"/>
  <c r="BL9" i="28" s="1"/>
  <c r="BL10" i="28" s="1"/>
  <c r="BK8" i="28"/>
  <c r="BK9" i="28" s="1"/>
  <c r="BK10" i="28" s="1"/>
  <c r="BJ8" i="28"/>
  <c r="BJ9" i="28" s="1"/>
  <c r="BJ10" i="28" s="1"/>
  <c r="BI8" i="28"/>
  <c r="BI9" i="28" s="1"/>
  <c r="BI10" i="28" s="1"/>
  <c r="BH8" i="28"/>
  <c r="BH9" i="28" s="1"/>
  <c r="BH10" i="28" s="1"/>
  <c r="BG8" i="28"/>
  <c r="BG9" i="28" s="1"/>
  <c r="BG10" i="28" s="1"/>
  <c r="BF8" i="28"/>
  <c r="BF9" i="28" s="1"/>
  <c r="BF10" i="28" s="1"/>
  <c r="BE8" i="28"/>
  <c r="BE9" i="28" s="1"/>
  <c r="BE10" i="28" s="1"/>
  <c r="BD8" i="28"/>
  <c r="BD9" i="28" s="1"/>
  <c r="BD10" i="28" s="1"/>
  <c r="BC8" i="28"/>
  <c r="BC9" i="28" s="1"/>
  <c r="BC10" i="28" s="1"/>
  <c r="BB8" i="28"/>
  <c r="BB9" i="28" s="1"/>
  <c r="BB10" i="28" s="1"/>
  <c r="BA8" i="28"/>
  <c r="BA9" i="28"/>
  <c r="BA10" i="28" s="1"/>
  <c r="AZ8" i="28"/>
  <c r="AZ9" i="28" s="1"/>
  <c r="AZ10" i="28" s="1"/>
  <c r="AY8" i="28"/>
  <c r="AY9" i="28" s="1"/>
  <c r="AY10" i="28" s="1"/>
  <c r="AX8" i="28"/>
  <c r="AX9" i="28" s="1"/>
  <c r="AX10" i="28" s="1"/>
  <c r="AW8" i="28"/>
  <c r="AW9" i="28" s="1"/>
  <c r="AW10" i="28" s="1"/>
  <c r="AV8" i="28"/>
  <c r="AV9" i="28" s="1"/>
  <c r="AV10" i="28" s="1"/>
  <c r="AU8" i="28"/>
  <c r="AU9" i="28" s="1"/>
  <c r="AU10" i="28" s="1"/>
  <c r="AT8" i="28"/>
  <c r="AT9" i="28" s="1"/>
  <c r="AT10" i="28" s="1"/>
  <c r="AS8" i="28"/>
  <c r="AS9" i="28" s="1"/>
  <c r="AS10" i="28" s="1"/>
  <c r="AR8" i="28"/>
  <c r="AR9" i="28" s="1"/>
  <c r="AR10" i="28" s="1"/>
  <c r="AQ8" i="28"/>
  <c r="AQ9" i="28" s="1"/>
  <c r="AQ10" i="28" s="1"/>
  <c r="AP8" i="28"/>
  <c r="AP9" i="28" s="1"/>
  <c r="AP10" i="28" s="1"/>
  <c r="AO8" i="28"/>
  <c r="AO9" i="28" s="1"/>
  <c r="AO10" i="28" s="1"/>
  <c r="AN8" i="28"/>
  <c r="AN9" i="28" s="1"/>
  <c r="AN10" i="28" s="1"/>
  <c r="AM8" i="28"/>
  <c r="AM9" i="28" s="1"/>
  <c r="AM10" i="28" s="1"/>
  <c r="AL8" i="28"/>
  <c r="AL9" i="28" s="1"/>
  <c r="AL10" i="28" s="1"/>
  <c r="AK8" i="28"/>
  <c r="AK9" i="28" s="1"/>
  <c r="AK10" i="28" s="1"/>
  <c r="AJ8" i="28"/>
  <c r="AJ9" i="28" s="1"/>
  <c r="AJ10" i="28" s="1"/>
  <c r="AI8" i="28"/>
  <c r="AI9" i="28" s="1"/>
  <c r="AI10" i="28" s="1"/>
  <c r="AH8" i="28"/>
  <c r="AH9" i="28" s="1"/>
  <c r="AH10" i="28" s="1"/>
  <c r="AG8" i="28"/>
  <c r="AG9" i="28" s="1"/>
  <c r="AG10" i="28" s="1"/>
  <c r="AF8" i="28"/>
  <c r="AF9" i="28" s="1"/>
  <c r="AF10" i="28" s="1"/>
  <c r="AE8" i="28"/>
  <c r="AE9" i="28" s="1"/>
  <c r="AE10" i="28" s="1"/>
  <c r="AD8" i="28"/>
  <c r="AD9" i="28" s="1"/>
  <c r="AD10" i="28" s="1"/>
  <c r="AC8" i="28"/>
  <c r="AC9" i="28" s="1"/>
  <c r="AC10" i="28" s="1"/>
  <c r="AB8" i="28"/>
  <c r="AB9" i="28" s="1"/>
  <c r="AB10" i="28" s="1"/>
  <c r="AA8" i="28"/>
  <c r="AA9" i="28" s="1"/>
  <c r="AA10" i="28" s="1"/>
  <c r="Z8" i="28"/>
  <c r="Z9" i="28" s="1"/>
  <c r="Z10" i="28" s="1"/>
  <c r="Y8" i="28"/>
  <c r="Y9" i="28" s="1"/>
  <c r="Y10" i="28" s="1"/>
  <c r="X8" i="28"/>
  <c r="X9" i="28" s="1"/>
  <c r="X10" i="28" s="1"/>
  <c r="W8" i="28"/>
  <c r="W9" i="28" s="1"/>
  <c r="W10" i="28" s="1"/>
  <c r="J8" i="28"/>
  <c r="J9" i="28" s="1"/>
  <c r="J10" i="28" s="1"/>
  <c r="I8" i="28"/>
  <c r="I9" i="28" s="1"/>
  <c r="I10" i="28" s="1"/>
  <c r="V8" i="28"/>
  <c r="V9" i="28" s="1"/>
  <c r="V10" i="28" s="1"/>
  <c r="U8" i="28"/>
  <c r="U9" i="28" s="1"/>
  <c r="U10" i="28" s="1"/>
  <c r="T8" i="28"/>
  <c r="T9" i="28" s="1"/>
  <c r="T10" i="28" s="1"/>
  <c r="S8" i="28"/>
  <c r="S9" i="28" s="1"/>
  <c r="S10" i="28" s="1"/>
  <c r="R8" i="28"/>
  <c r="R9" i="28" s="1"/>
  <c r="R10" i="28" s="1"/>
  <c r="M8" i="28"/>
  <c r="M9" i="28" s="1"/>
  <c r="M10" i="28" s="1"/>
  <c r="L8" i="28"/>
  <c r="L9" i="28" s="1"/>
  <c r="L10" i="28" s="1"/>
  <c r="K8" i="28"/>
  <c r="K9" i="28" s="1"/>
  <c r="K10" i="28" s="1"/>
  <c r="Q8" i="28"/>
  <c r="Q9" i="28" s="1"/>
  <c r="Q10" i="28" s="1"/>
  <c r="P8" i="28"/>
  <c r="P9" i="28" s="1"/>
  <c r="P10" i="28" s="1"/>
  <c r="O8" i="28"/>
  <c r="O9" i="28" s="1"/>
  <c r="O10" i="28" s="1"/>
  <c r="N8" i="28"/>
  <c r="N9" i="28" s="1"/>
  <c r="N10" i="28" s="1"/>
  <c r="C8" i="26" l="1"/>
  <c r="C9" i="26" s="1"/>
  <c r="C10" i="26" s="1"/>
  <c r="G8" i="26"/>
  <c r="G9" i="26" s="1"/>
  <c r="J8" i="26"/>
  <c r="J9" i="26" s="1"/>
  <c r="J10" i="26" s="1"/>
  <c r="K8" i="26"/>
  <c r="K9" i="26" s="1"/>
  <c r="K10" i="26" s="1"/>
  <c r="E9" i="26"/>
  <c r="E10" i="26" s="1"/>
  <c r="I8" i="26"/>
  <c r="I9" i="26" s="1"/>
  <c r="I10" i="26" s="1"/>
  <c r="F9" i="26"/>
  <c r="F10" i="26" s="1"/>
  <c r="D8" i="26"/>
  <c r="D9" i="26" s="1"/>
  <c r="D10" i="26" s="1"/>
  <c r="H8" i="26"/>
  <c r="H9" i="26" s="1"/>
  <c r="H10" i="26" s="1"/>
  <c r="D8" i="29"/>
  <c r="D9" i="29" s="1"/>
  <c r="D10" i="29" s="1"/>
  <c r="C9" i="29"/>
  <c r="F8" i="29"/>
  <c r="E8" i="29"/>
  <c r="E9" i="29" s="1"/>
  <c r="E10" i="29" s="1"/>
  <c r="F9" i="29" l="1"/>
  <c r="F10" i="29" s="1"/>
  <c r="C10" i="29"/>
  <c r="A18" i="28"/>
  <c r="G10" i="26"/>
  <c r="C11" i="26" s="1"/>
  <c r="C12" i="26" s="1"/>
  <c r="G16" i="9"/>
  <c r="C11" i="29" l="1"/>
  <c r="C12" i="29" s="1"/>
  <c r="G6" i="21"/>
  <c r="G7" i="21"/>
  <c r="G5" i="21"/>
  <c r="H6" i="21"/>
  <c r="A18" i="29"/>
  <c r="B20" i="28" l="1"/>
  <c r="F6" i="21" s="1"/>
  <c r="B20" i="29"/>
  <c r="F7" i="21" s="1"/>
  <c r="H7" i="21"/>
  <c r="G26" i="9"/>
  <c r="G27" i="9"/>
  <c r="D20" i="28" l="1"/>
  <c r="A18" i="26"/>
  <c r="H5" i="21" s="1"/>
  <c r="D20" i="29"/>
  <c r="G6" i="9"/>
  <c r="G7" i="9"/>
  <c r="G17" i="9"/>
  <c r="B20" i="26" l="1"/>
  <c r="D20" i="26" l="1"/>
  <c r="F5" i="21"/>
</calcChain>
</file>

<file path=xl/sharedStrings.xml><?xml version="1.0" encoding="utf-8"?>
<sst xmlns="http://schemas.openxmlformats.org/spreadsheetml/2006/main" count="484" uniqueCount="245">
  <si>
    <t>08</t>
  </si>
  <si>
    <t>07</t>
  </si>
  <si>
    <t>09</t>
  </si>
  <si>
    <t xml:space="preserve">Оказание адресной социальной помощи </t>
  </si>
  <si>
    <t>Улучшение жилищных условий молодых семей  за счет социальной выплаты на строительство (приобретение) жилых помещений</t>
  </si>
  <si>
    <t>%</t>
  </si>
  <si>
    <t>Человек</t>
  </si>
  <si>
    <t>Семей</t>
  </si>
  <si>
    <t>Мероприятий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</si>
  <si>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</si>
  <si>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</si>
  <si>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ЭМП</t>
  </si>
  <si>
    <t>RМП</t>
  </si>
  <si>
    <t>DМП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</si>
  <si>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</si>
  <si>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06.1.1.</t>
  </si>
  <si>
    <t>06.1.2.</t>
  </si>
  <si>
    <t>06.2.1.</t>
  </si>
  <si>
    <t>06.2.2.</t>
  </si>
  <si>
    <t>06.2.3.</t>
  </si>
  <si>
    <t>06.2.4.</t>
  </si>
  <si>
    <t>06.2.5.</t>
  </si>
  <si>
    <t>Степень достижения целевых показателей (индикаторов) (Rᴍᴨ)</t>
  </si>
  <si>
    <t>Тенденция развития*</t>
  </si>
  <si>
    <t>Ri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</si>
  <si>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</si>
  <si>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</si>
  <si>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</si>
  <si>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t xml:space="preserve">Количество показателей </t>
  </si>
  <si>
    <t>Мероприятия, направленные на повышение общественного престижа и качества жизни института семьи, пропаганду семейных ценностей</t>
  </si>
  <si>
    <t>__________________________</t>
  </si>
  <si>
    <t>Фактические расходы на отчетную дату</t>
  </si>
  <si>
    <t>_________________________</t>
  </si>
  <si>
    <t>___________________________</t>
  </si>
  <si>
    <t>Организация и проведение мероприятий для социально незащищенных слоев населения</t>
  </si>
  <si>
    <t>№ п/п</t>
  </si>
  <si>
    <t>Единица измерения</t>
  </si>
  <si>
    <t>Наименование целевого показателя (индикатора)</t>
  </si>
  <si>
    <t>Ожидаемый непосредственный результат</t>
  </si>
  <si>
    <t>2</t>
  </si>
  <si>
    <t>Показатель применения меры</t>
  </si>
  <si>
    <t>1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</si>
  <si>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</si>
  <si>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</si>
  <si>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</si>
  <si>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</si>
  <si>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</si>
  <si>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</si>
  <si>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</si>
  <si>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</si>
  <si>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</si>
  <si>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</si>
  <si>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</si>
  <si>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ОМ</t>
  </si>
  <si>
    <t>М</t>
  </si>
  <si>
    <t>01</t>
  </si>
  <si>
    <t>02</t>
  </si>
  <si>
    <t>Наименование показателя</t>
  </si>
  <si>
    <t>03</t>
  </si>
  <si>
    <t>04</t>
  </si>
  <si>
    <t>Всего</t>
  </si>
  <si>
    <t>Наименование муниципальной программы, подпрограммы, основного мероприятия, мероприятия</t>
  </si>
  <si>
    <t>МП</t>
  </si>
  <si>
    <t>Наименование муниципальной программы, подпрограммы</t>
  </si>
  <si>
    <t>Наименование подпрограммы, основного мероприятия, мероприятия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</si>
  <si>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</si>
  <si>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</si>
  <si>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</si>
  <si>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Оказание адресной социальной помощи</t>
  </si>
  <si>
    <t>Всего:</t>
  </si>
  <si>
    <t>Реализация переданных  отдельных государственных полномочий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</si>
  <si>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</si>
  <si>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</si>
  <si>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</si>
  <si>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</si>
  <si>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</si>
  <si>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</si>
  <si>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</si>
  <si>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</si>
  <si>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</si>
  <si>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</si>
  <si>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</si>
  <si>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</si>
  <si>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</si>
  <si>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</si>
  <si>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</si>
  <si>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 xml:space="preserve">Предоставление субсидии на погашение части ипотечного кредита на приобретение (строительство) жилого помещения </t>
  </si>
  <si>
    <t>Управление образования</t>
  </si>
  <si>
    <t>Управление семьи</t>
  </si>
  <si>
    <t>06</t>
  </si>
  <si>
    <t>10</t>
  </si>
  <si>
    <t xml:space="preserve">Наименование муниципальной услуги (работы) </t>
  </si>
  <si>
    <t>Повышение качества жизни семей с детьми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</si>
  <si>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</si>
  <si>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</si>
  <si>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</si>
  <si>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Отношение фактических расходов к оценке расходов, %</t>
  </si>
  <si>
    <t>Кассовые расходы, %</t>
  </si>
  <si>
    <t>Достигнутый результат</t>
  </si>
  <si>
    <t>Ответственный исполнитель, соисполнители</t>
  </si>
  <si>
    <t xml:space="preserve">Факт  на конец отчетного периода </t>
  </si>
  <si>
    <t>Муниципальная программа</t>
  </si>
  <si>
    <t>Координатор</t>
  </si>
  <si>
    <t>Ответственный исполнитель</t>
  </si>
  <si>
    <t xml:space="preserve">Безопасное детство </t>
  </si>
  <si>
    <t xml:space="preserve">Поднятие престижа института семьи </t>
  </si>
  <si>
    <t>Управление семьи, Управление образования</t>
  </si>
  <si>
    <t>Безопасное детство</t>
  </si>
  <si>
    <t>Межведомственное взаимодействие органов и учреждений системы профилактики безнадзорности и правонарушений несовершеннолетних по предупреждению социального  сиротства и семейного неблагополучия. Раннее выявление детского и семейного неблагополучия</t>
  </si>
  <si>
    <t xml:space="preserve">Повышение статуса и укрепление института семьи. Социализация инвалидов в обществе    </t>
  </si>
  <si>
    <t xml:space="preserve">Количество семей, находящихся в социально опасном положении, в отношении которых завершена индивидуальная программа социальной реабилитации </t>
  </si>
  <si>
    <t xml:space="preserve">Количество семей, находящихся в социально опасном положении, в отношении которых запущена индивидуальная программа социальной реабилитации </t>
  </si>
  <si>
    <t>Услуг</t>
  </si>
  <si>
    <t xml:space="preserve">Количество граждан, в том числе молодых семей, получивших меры государственной поддержки на улучшение жилищных условий </t>
  </si>
  <si>
    <t>Ввод  (приобретение) жилья для граждан, проживающих в сельской местности</t>
  </si>
  <si>
    <t>Удельный вес зданий социальной сферы, адаптированных для доступности инвалидов и маломобильных групп населения</t>
  </si>
  <si>
    <t>Факт за 2019 год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</si>
  <si>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</si>
  <si>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</si>
  <si>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</si>
  <si>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</si>
  <si>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t>0620161900</t>
  </si>
  <si>
    <r>
      <t>Оценка расходов согласно муниципальной программе и сводной бюджетной росписи на отчетную дату</t>
    </r>
    <r>
      <rPr>
        <sz val="8"/>
        <rFont val="Calibri"/>
        <family val="2"/>
        <charset val="204"/>
      </rPr>
      <t>*</t>
    </r>
  </si>
  <si>
    <t xml:space="preserve"> «Реализация демографической и социальной политики на территории Завьяловского района</t>
  </si>
  <si>
    <t>Бюджет Завьяловского района</t>
  </si>
  <si>
    <t xml:space="preserve">собственные средства 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</si>
  <si>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</si>
  <si>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</si>
  <si>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</si>
  <si>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бюджет Завьяловского района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</si>
  <si>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</si>
  <si>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</si>
  <si>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Постановление Администрации муниципального образования "Муниципальный округ Завьяловский район Удмуртской Республики"</t>
  </si>
  <si>
    <t>О внесении изменений в муниципальную программу "Реализация демографической и социальной политики на территории Завьяловского района"</t>
  </si>
  <si>
    <t xml:space="preserve">"Реализация демографической и социальной политики на территории Завьяловского района" </t>
  </si>
  <si>
    <t>Предоставление мер социальной поддержки многодетным семьям за счет средств субвенций</t>
  </si>
  <si>
    <t>Полнота использования запланированных средств муниципальной программы (подпрограммы)</t>
  </si>
  <si>
    <t>Факт за 2022 год</t>
  </si>
  <si>
    <t>Форма 4. ОТЧЕТ о выполнении сводных показателей муниципальных заданий на оказание муниципальных услуг (выполнение работ) муниципальной программы "Реализация демографической и социальной политики на территории Завьяловского района"  за 2023 год</t>
  </si>
  <si>
    <t>Форма 6. Сведения о внесенных за отчетный период изменениях в муниципальную программу  «Реализация демографической и социальной политики на территории муниципального образования «Муниципальный округ Завьяловский район Удмуртской Республики»  за 2023 год</t>
  </si>
  <si>
    <t>Форма 1. ОТЧЕТ об использовании бюджетных ассигнований бюджета муниципального образования "Муниципальный округ Завьяловский район Удмуртской Республики" на реализацию муниципальной программы  "Реализация демографической и социальной политики на территории Завьяловского района" за 2023 год</t>
  </si>
  <si>
    <t>Реализация демографической и социальной политики на территории Завьяловского района</t>
  </si>
  <si>
    <r>
      <t>Администрация муниципального образования «Муниципальный округ Завьяловский район Удмуртской Республики» (далее –</t>
    </r>
    <r>
      <rPr>
        <sz val="8.5"/>
        <color theme="1"/>
        <rFont val="Calibri"/>
        <family val="2"/>
        <charset val="204"/>
      </rPr>
      <t xml:space="preserve"> </t>
    </r>
    <r>
      <rPr>
        <sz val="8.5"/>
        <color theme="1"/>
        <rFont val="Times New Roman"/>
        <family val="1"/>
        <charset val="204"/>
      </rPr>
      <t>Администрация МО «Муниципальный округ Завьяловский район УР»)</t>
    </r>
  </si>
  <si>
    <t>Управление культуры, спорта, молодежной политики и архивного дела Администрации МО «Муниципальный округ Завьяловский район Удмуртской Республики» (далее - Управление культуры)</t>
  </si>
  <si>
    <t>Управление образования Администрации МО  «Муниципальный округ Завьяловский район Удмуртской Республики» (далее - Управление образования)</t>
  </si>
  <si>
    <t>Администрация МО «Муниципальный округ Завьяловский район УР»</t>
  </si>
  <si>
    <t>Мероприятия, направленные на раннее выявление детского и семейного неблагополучия</t>
  </si>
  <si>
    <t>Создание и организация деятельности комиссии по делам несовершеннолетних и защите их прав</t>
  </si>
  <si>
    <t xml:space="preserve">Администрация МО «Муниципальный округ Завьяловский район УР» </t>
  </si>
  <si>
    <t>0610104350</t>
  </si>
  <si>
    <t>121, 129</t>
  </si>
  <si>
    <t>Мероприятия, направленные на профилактику семейного неблагополучия путем предоставления психолого-педагогической, методической и консультативной помощи родителям (законным представителям)</t>
  </si>
  <si>
    <r>
      <t xml:space="preserve">Управление семьи, материнства, детства и социальной поддержки населения </t>
    </r>
    <r>
      <rPr>
        <sz val="8.5"/>
        <color theme="1"/>
        <rFont val="Times New Roman"/>
        <family val="1"/>
        <charset val="204"/>
      </rPr>
      <t>Администрации МО  «Муниципальный округ Завьяловский район УР» (далее – Управление семьи)</t>
    </r>
  </si>
  <si>
    <t>0610161910</t>
  </si>
  <si>
    <t>Мероприятия по реализации проекта «Абонемент»</t>
  </si>
  <si>
    <t>Мероприятия, направленные на профилактику семейного неблагополучия путем проведения информационно-просветительской работы (печать буклетов)</t>
  </si>
  <si>
    <t>Социальная поддержка  населения</t>
  </si>
  <si>
    <t>Управление культуры</t>
  </si>
  <si>
    <t>Расходы на реализацию мер социальной поддержки семей с детьми (проведение праздничных мероприятий, посвященных «Рождеству добрых дел», Международному Дню семьи, Дню семьи, любви и верности, Дню матери, новогодней елки для детей, находящихся в трудной жизненной ситуации)</t>
  </si>
  <si>
    <t>0620261900</t>
  </si>
  <si>
    <t>062Р104343</t>
  </si>
  <si>
    <t>0620260300</t>
  </si>
  <si>
    <t>Расходы, направленные на социальную поддержку отдельных категорий граждан</t>
  </si>
  <si>
    <t>0620361920</t>
  </si>
  <si>
    <t>Организация обеспечения жильем льготных категорий граждан</t>
  </si>
  <si>
    <t>Расходы на обеспечение осуществления отдельных государственных полномочий, передаваемых в соответствии с Законом УР  от 14.03.2013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</si>
  <si>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0620405660</t>
  </si>
  <si>
    <t>Организация деятельности специалистов, осуществляющих государственные полномочия, передаваемые  в соответствии с Законом УР от 14.03.2013 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</si>
  <si>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0620407860</t>
  </si>
  <si>
    <t>Предоставление субсидии на погашение части ипотечного кредита на приобретение (строительство) жилого помещения</t>
  </si>
  <si>
    <t>0620461920</t>
  </si>
  <si>
    <t>Расходы на реализацию мероприятий по обеспечению жильем молодых семей</t>
  </si>
  <si>
    <t>06204L4970</t>
  </si>
  <si>
    <t xml:space="preserve">Расходы бюджета муниципального образования, тыс. руб.  </t>
  </si>
  <si>
    <t>Субсидии гражданам на приобретене жилья</t>
  </si>
  <si>
    <t>Социальная поддержка населения</t>
  </si>
  <si>
    <t>Срок выполне-ния</t>
  </si>
  <si>
    <t xml:space="preserve">                                                                          Безопасное детство</t>
  </si>
  <si>
    <t>2023-2026 годы</t>
  </si>
  <si>
    <t>Обеспечение деятельности Комиссии по делам несовершеннолетних</t>
  </si>
  <si>
    <t>Мероприятия, направленные на профилактику семейного неблагополучия путем предоставления психолого-педагогической, методической и консультативной помощи родителям (законным представителям) детей</t>
  </si>
  <si>
    <t>Раннее выявление детского и семейного неблагополучия</t>
  </si>
  <si>
    <t xml:space="preserve">Профилактика безнадзорности и совершения правонарушений несовершеннолетними </t>
  </si>
  <si>
    <t>Профилактика безнадзорности и совершения правонарушений несовершеннолетними, профилактика семейного неблагополучия</t>
  </si>
  <si>
    <r>
      <t xml:space="preserve">Управление семьи, Управление культуры, </t>
    </r>
    <r>
      <rPr>
        <sz val="10"/>
        <color theme="1"/>
        <rFont val="Times New Roman"/>
        <family val="1"/>
        <charset val="204"/>
      </rPr>
      <t>Управление образования</t>
    </r>
  </si>
  <si>
    <t>Расходы на реализацию мер социальной поддержки семей с детьми  (проведение праздничных мероприятий, посвященных «Рождеству добрых дел», Международному Дню семьи, Дню семьи, любви и верности, Дню матери, новогодней елки для детей, находящихся в трудной жизненной ситуации)</t>
  </si>
  <si>
    <t>Управление семьи, Управление культуры</t>
  </si>
  <si>
    <t>Социальная поддержка многодетных семей</t>
  </si>
  <si>
    <r>
      <t xml:space="preserve">МКУ «ЦБАС ЗР», </t>
    </r>
    <r>
      <rPr>
        <sz val="10"/>
        <color rgb="FF000000"/>
        <rFont val="Times New Roman"/>
        <family val="1"/>
        <charset val="204"/>
      </rPr>
      <t>управление семьи</t>
    </r>
  </si>
  <si>
    <t>Количество граждан, получивших адресную помощь</t>
  </si>
  <si>
    <t xml:space="preserve">Улучшение жилищных условий отдельных категорий граждан          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</si>
  <si>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 от 14.03.2003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</si>
  <si>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Форма 3. ОТЧЕТ о выполнении основных мероприятий муниципальной программы "Реализация демографической и социальной политики на территории Завьяловского района"  за 2023 год</t>
  </si>
  <si>
    <t>Проблемы, возникшие в ходе реализации мероприятий</t>
  </si>
  <si>
    <t>Адресную социальную помощь на общую сумму 1596,4 тыс. руб. получили  255 человек, из них:  65 ветеранов ВОВ, 93 супружеские пары, отмечающие, юбилеи совместной жизи, 97 граждан, находящихся в трудной жизненной ситуации. Из резервного фонда Администрации оказано помощи на общую сумму 1040,0 тыс. руб. получили 129 человек, из них: 92 человека, находящихся в трудной жизненной ситуации, в связи с ураганом, 37 почетных граждан Завьяловского района</t>
  </si>
  <si>
    <t>Социальную поддержку за счет субвенций Удмуртской Республики получили 1604 ребенка из многодетных малообеспеченных семей (школьники с 5 по 11 класс), на общую сумму 15848,8 тыс. руб. (освоение - 100%)</t>
  </si>
  <si>
    <t xml:space="preserve">Знаком отличия «Материнская слава» награждена 1 мать Каракулова Анна Вениаминовна из с. Италмас, воспитавшая вместе с супругом Георгием Юрьевичем трёх сыновей. Во Всероссийском конкурсе «Семья года» - приняли участие 4  семьи, победителями стала семья Коневых Андрея Геннадьевича и Анны Николаевны из с.Люк. В конкурсе «Семейные трудовые династии» приняли участие  3 династии. Семейная педагогическая динстия Беляева Вячеслава Ивановича из с.Первомайский, в номинации "За эффективную работу" - общий педагогический стаж - 146 лет 4 месяца. семейная династия работников агропромышленного комплекса Ризванова Рафиса Абуталибовича из с.Вараксино, в номинации "Старейшая династия" - общий стаж работы 162 года. Железнодорожная династия Корепановой Надежды Александровны из д.Шабердино, в номинации "За преемственность поколений" - общий трудовой стаж 134 года 6 месяцев
</t>
  </si>
  <si>
    <t>На начало 2023 закреплено – 54 жилые помещения. В течение  2023 года закреплено 8 жилых помещений, снято закрепление с 2 жилых помещений  по различным причинам (в связи с достижением лица 18 лет, по решению ОСЗН). Осуществлено 109выездов с целью проверки закрепленных жилых помещений, по результатам выездов составлен 101 акт. Кассовое исполнение составило 53,6 тыс. руб. (45,0 %)</t>
  </si>
  <si>
    <t>На начало года – на учете 9  жилых помещений из состава  специализированного  жилищного фонда УР расположенных на территории Завьяловского района УР. В течение года 1 жилое помещение исключено из состава  специализированного  жилищного фонда УР, заключен 1 договор  социального найма. В текущем году поставлено на учет 6 жилых помещений из состава  специализированного  жилищного фонда УР расположенных на территории Завьяловского района УР. Заключен 1 договор найма, 5 договоров в процессе заключения. Осуществлено 8 выездов в жилые помещения специализированного  жилищного фонда, по результатам выездов составлены акты. Кассовое исполнение составило  516,5 тыс.руб. (59,1 %)</t>
  </si>
  <si>
    <t>В феврале 2023  года 3 семьи (из них 2 многодетные) из с.Завьялово, д.Хохряки, д.Пирогово получили свидетельства на сумму 2 560,2 тыс.руб. Социальная выплата использована молодыми семьями на погашение ипотечного кредита, взятого на приобретение жилого помещения (кассовое исполнение 100 %)</t>
  </si>
  <si>
    <t>Освоены денежные средства в размере 394,7 тыс.рублей, субсидия предоставлена  5 молодым семьям из с.Люк - 1 семья, с.Завьялово - 2 семьи, с.Совхозный - 2 семьи, на погашение ипотечного кредита, используемого на приобретение (строительство) жилого помещения (кассовое исполнение 98,8 %)</t>
  </si>
  <si>
    <t xml:space="preserve">Обеспечение жильём по договору найма жилого помещения государственной программы «Комплексное развитие сельских территорий» - построены и зарегистрированы 2 жилых дома в д. Новая Казмаска  (АО «им. Азина»), сумма финансирования – 9 569 950,0 рублей. Получение социальных выплат на завершение строительства индивидуального жилого дома по программе  «Комплексное развитие сельских территорий» - 1 семья получила  соц. выплату в  размере  842 385,0 рублей. «Граждане, выезжающие (выехавшие) из районов Крайнего Севера и приравненных к ним местностей» (пенсионеры) – 1 гражданин получил социальную выплату  в сумме 2 342 657, руб. на приобретение жилого помещения 
</t>
  </si>
  <si>
    <t>Оказаны консультационные услуги педагога психолога по оказани ю экстренной помощи несовершеннолетним, испытывающим кризисные состояния и их законным представителям в количестве 50 часов (23 подростка и их законные представители). Кассовое исполнение - 100 %</t>
  </si>
  <si>
    <t xml:space="preserve">Разработаны и вручены буклет, памятки, листовки  для семей, находящихся в социально опасном положении и трудной жизненной ситуации на темы: "Сообщи где торгуют смертью". "Наркомания - билет в один конец", "Спасем жизнь вместе", "Безопасное детство. Дома, на улице и на природе", "Уроки безопасности", "Действия при пожаре в жилище, электрический ток, газовые плиты и бытовой газ",  "Безопасность в общественносм транспорте", памяки о проведении противопожарного инструктажа. "Правила безопасности на водоемах", "Что важно говорить детям", "Первая причина подростковых суицидов", "Мир спасем от сигарет, некотину скажем НЕТ!" </t>
  </si>
  <si>
    <t>Форма 7. Результаты оценки эффективности муниципальной программы  "Реализация демографической и социальной политики на территории муниципального образования «Завьяловский район»  за 2023 год</t>
  </si>
  <si>
    <t>Оценка эффективности реализации муниципальной программы "Реализация демографической и социальной политики на территории Завьяловского района"  за 2023 год</t>
  </si>
  <si>
    <t>Оценка эффективности реализации подпрограмм "Безопасное детство" муниципальной программы "Реализация демографической и социальной политики на территории Завьяловского района"  за 2023 год</t>
  </si>
  <si>
    <t>Оценка эффективности реализации подпрограммы "Социальная поддержка населения"  муниципальной программы "Реализация демографической и социальной политики на территории Завьяловского района"  за 2023 год</t>
  </si>
  <si>
    <t>Форма 5. ОТЧЕТ о достигнутых значениях целевых показателей (индикаторов) муниципальной программы «Реализация демографической и социальной политики на территории Завьяловского района"  за 2023 год</t>
  </si>
  <si>
    <t>Значения целевых показателей (индикаторов)</t>
  </si>
  <si>
    <t>Количество услуг психолого-педагогической, методической и консультативной помощи родителям (законным представителям) детей</t>
  </si>
  <si>
    <t xml:space="preserve">Семей </t>
  </si>
  <si>
    <t>кв.м</t>
  </si>
  <si>
    <t xml:space="preserve">Количество пенсионеров, инвалидов, принявших участие в социокультурных, физкультурно-оздоровительных мероприятиях </t>
  </si>
  <si>
    <t>Количество семей, получивших социальную помощь в рамках проведения районных социально значимых и благотворительных мероприятий</t>
  </si>
  <si>
    <t xml:space="preserve">Количество мероприятий, проведенных с целью профилактики детского и семейного неблагополучия </t>
  </si>
  <si>
    <t>Факт на начало отчетного периода (за прошлый год) 2022</t>
  </si>
  <si>
    <t>План на конец отчетного (текущего года) 2023</t>
  </si>
  <si>
    <t>В 2023 году «Рождество добрых дел» прошло под девизом «Своих не бросаем!». Это поддержка наших земляков, несущим службу в зоне специальной военной операции. С 20 декабря по 13 января прошли акции: «Рождественское видеописьмо», «Рождественская открытка солдату», «Мы вместе» - сбор вещей и продуктов для отправки в зону СВО. В фойе ККЦ в день проведения благотворительного концерта была организована мастерская по изготовлению Амулетов на удачу для отправки нашим войнам.  13-14 января на всех территориях Завьяловского района прошли благотворительные концерты  - сбор благотворительной помощи с концертов составил – 727264 руб. Общая сумма оказанной помощи  для мобилизованных составила -
582444 руб. Оказана помощь 31  семье на сумму  621 342,0 руб. Общий сбор  - 1 203 786 рублей. 07.07.2023 в МБУ ККЦ с.Завьялово проведено  районное мероприятие, посвященное Дню семьи, любви и верности с вручением медалей «За любовь и верность», награждением семей-участников конкурса «Семья года», юбиляров супружеской жизни. Август-сентябрь 2023 проведена акция «Помоги собрать ребенка в школу» - собранные канцтовары переданы 80 нуждающимся семьям (из семей СОП). 01.10.2023 проведено районное мероприятие, посвященное Международному Дню пожилого человека. 24.11.2023 проведено районное мероприятие День матери России. 28.12.2023 – Елка для детей из семей в ТЖС (125 детей, каждому ребенку выдано по шоколадке)</t>
  </si>
  <si>
    <t>Показатель выполнен. Выполнение (не выполнение) данного показателя зависит только от сумсмы финансирования из бюджета УР. Кассовое исполнение бюджетныз средств - 100 %</t>
  </si>
  <si>
    <t>Показатель выполнен</t>
  </si>
  <si>
    <t xml:space="preserve"> "Реализация демографической и социальной политики на территории Завьяловского района"</t>
  </si>
  <si>
    <t>Заместитель главы Администрации муниципального образования "Муниципальный округ Завьяловский район Удмуртской Республики" по социальному комплексу</t>
  </si>
  <si>
    <t xml:space="preserve">Управление семьи, материнства, детства и социальной поддержки населения Администрации муниципального образования "Муниципальный округ Завьяловский район Удмуртской Республики" </t>
  </si>
  <si>
    <t>Форма 2. ОТЧЕТ о расходах на реализацию муниципальной программы за счет всех источников финансирования «Реализация демографической и социальной политики на территории Завьяловского района" за 2023 год</t>
  </si>
  <si>
    <t>Форма 5. ОТЧЕТ о достигнутых значениях целевых показателей (индикаторов) муниципальной программы "Реализация демографической и социальной политики на территории Завьяловского района"  за 2023 год</t>
  </si>
  <si>
    <t>06.1.2</t>
  </si>
  <si>
    <t>06.1.1</t>
  </si>
  <si>
    <t>06.1.3</t>
  </si>
  <si>
    <t>06.1.4</t>
  </si>
  <si>
    <t>План на конец  2023 года</t>
  </si>
  <si>
    <t>Факт на конец 2023 года</t>
  </si>
  <si>
    <t>Эффективность реализации муниципальной программы (Эᴍᴨ)</t>
  </si>
  <si>
    <t>Факт на конец  2023 года</t>
  </si>
  <si>
    <t>06.1.3.</t>
  </si>
  <si>
    <t>06.1.4.</t>
  </si>
  <si>
    <t>Показатель выполнен. Выполнение (не выполнение) данного показателя зависит только от суммы финансирования из бюджета УР. Кассовое исполнение бюджетных средств - 100 %</t>
  </si>
  <si>
    <t>Внедрение эффективных мер государственной поддержки семей с детьми в районе позволило достичь определённых позитивных итогов в укреплении института семьи</t>
  </si>
  <si>
    <t xml:space="preserve">Для детей-инвалидов и детей с ограниченными возможностыми здоровья были проведены следующие мероприятия: "Неаполимая купина" - по профилактике пожарной безопасности; районный конкурс "Веселый светофор"; творческий конкурс "Мой мир"; "Рождественские чтения" (кассовое исполнение 20,0 тыс. рублей, 100 %). 30.09.2023 - прошли  соревнования по бочче и чужонболу в рамках проведения Дня пожилых людей среди районных организаций УРООО ВОИ. 01.12.2023 – районное мероприятие ко Дню Инвалида, приобретена спортивная форма (футболки, кепки), для председателей перваичных организаций УРООО ВОИ в количестве 20 комплектов. Установлен пандус в МБОУ "Италмасовская СОШ" 
</t>
  </si>
  <si>
    <t xml:space="preserve">Кассовое исполнение составило 1 073,6 тыс. руб. (78,1 %). За 2023 год проведено 31 заседание  КДН и ЗП, рассмотрено 416 протоколов об административных правонарушениях несовершеннолетних, родителей (иных законных представителей), граждан, из них:  88 протоколов в отношении несовершеннолетних граждан, 321 протокол в отношении родителей (законных представителей несовершеннолетних), 58 постановлений о рассмотрении материалов (дел), не связанных с делами об административных правонарушениях в отношении несовершеннолетних граждан. В отношении несовершеннолетних граждан наложена сумма штрафов на общую сумму 278,0 тыс.рублей, в отношении родителей (законных представителей), иных лиц на сумму 129, 61 тыс. рублей. На профилактическом учете КДНи ЗП состоит – 73 несовершеннолетних / 41 снято, из них: в связи с переездом -1 ребенок, в связи с достижением 18 лет -  2 человека, в связи с исправлением – 39 человек. На профилактическом учете состоит: 100 семьи, находящихся в социально опасном положении, в них воспитывается 215 детей;  в отношении 42 семей завершена индивидуальная программа социальной реабилитации. Осуществлено163 выезда по первичным информационным сообщениям(163 семьи);  102 межведомственных выезда (вторичных) по семьям СОП, охват семей  928 семей </t>
  </si>
  <si>
    <t>В связи с отсутствием начальника отдела охраны и защиты их прав с апреля по ноябрь 2023 года, что стало причиной экономии бюджетных средств по оплате труда</t>
  </si>
  <si>
    <t>В связи с отсутствием в 4 квартале 2023 года заместителя начальника отдела охраны и защиты их прав, что стало причиной экономии бюджетных средств по оплате труда</t>
  </si>
  <si>
    <t>Организована полезная занятость детей, состоящих на профилактическом учете в КДН и ЗП, ОДН, детей  из семей, находящихся в СОП, ТЖС, в каникулярный период 2023 года в рамках реализации проекта "Абонемент". За отчетный период  организованы выезды детей в   Ботанический сад УР, Государственный Зоопарк УР, "Архитектурно-этнографический музей-заповедник "Лудорвай", Базу отдыха "Дальвега". Всего   проектом охвачено 77 человек</t>
  </si>
  <si>
    <t xml:space="preserve">Не все территории  своевременно организовали подачу заявки на подвоз детей </t>
  </si>
  <si>
    <t>121, 129, 242, 244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</si>
</sst>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_р_."/>
    <numFmt numFmtId="167" formatCode="#,##0.0\ _₽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7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8.5"/>
      <name val="Calibri"/>
      <family val="2"/>
      <charset val="204"/>
    </font>
    <font>
      <sz val="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.5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9" fontId="1" fillId="0" borderId="0" applyFont="0" applyFill="0" applyBorder="0" applyAlignment="0" applyProtection="0"/>
  </cellStyleXfs>
  <cellXfs count="313">
    <xf numFmtId="0" fontId="0" fillId="0" borderId="0" xfId="0"/>
    <xf numFmtId="0" fontId="8" fillId="0" borderId="0" xfId="0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0" fontId="0" fillId="0" borderId="0" xfId="0" applyProtection="1"/>
    <xf numFmtId="0" fontId="0" fillId="4" borderId="1" xfId="0" applyNumberFormat="1" applyFill="1" applyBorder="1" applyAlignment="1" applyProtection="1">
      <alignment horizontal="center" vertical="center"/>
      <protection locked="0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165" fontId="0" fillId="4" borderId="1" xfId="0" applyNumberFormat="1" applyFill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</xf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alignment horizontal="center" vertical="center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Protection="1"/>
    <xf numFmtId="1" fontId="0" fillId="0" borderId="0" xfId="0" applyNumberFormat="1" applyBorder="1" applyAlignment="1" applyProtection="1">
      <alignment horizontal="center" vertical="center"/>
    </xf>
    <xf numFmtId="0" fontId="16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vertical="center" wrapText="1"/>
    </xf>
    <xf numFmtId="165" fontId="4" fillId="6" borderId="1" xfId="0" applyNumberFormat="1" applyFont="1" applyFill="1" applyBorder="1" applyAlignment="1">
      <alignment horizontal="center" vertical="top"/>
    </xf>
    <xf numFmtId="0" fontId="23" fillId="7" borderId="1" xfId="0" applyFont="1" applyFill="1" applyBorder="1" applyAlignment="1">
      <alignment vertical="center" wrapText="1"/>
    </xf>
    <xf numFmtId="166" fontId="0" fillId="0" borderId="0" xfId="0" applyNumberFormat="1" applyAlignment="1"/>
    <xf numFmtId="0" fontId="0" fillId="0" borderId="0" xfId="0" applyAlignment="1"/>
    <xf numFmtId="0" fontId="4" fillId="7" borderId="1" xfId="0" applyFont="1" applyFill="1" applyBorder="1" applyAlignment="1">
      <alignment vertical="center" wrapText="1"/>
    </xf>
    <xf numFmtId="14" fontId="16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23" fillId="7" borderId="1" xfId="0" applyFont="1" applyFill="1" applyBorder="1" applyAlignment="1">
      <alignment horizontal="center" vertical="top" wrapText="1"/>
    </xf>
    <xf numFmtId="0" fontId="23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center" vertical="top" wrapText="1"/>
    </xf>
    <xf numFmtId="49" fontId="21" fillId="7" borderId="1" xfId="0" applyNumberFormat="1" applyFont="1" applyFill="1" applyBorder="1" applyAlignment="1">
      <alignment horizontal="center" vertical="top"/>
    </xf>
    <xf numFmtId="0" fontId="19" fillId="0" borderId="0" xfId="0" applyFont="1"/>
    <xf numFmtId="49" fontId="21" fillId="0" borderId="1" xfId="0" applyNumberFormat="1" applyFont="1" applyBorder="1" applyAlignment="1">
      <alignment vertical="top" wrapText="1"/>
    </xf>
    <xf numFmtId="49" fontId="21" fillId="7" borderId="1" xfId="0" applyNumberFormat="1" applyFont="1" applyFill="1" applyBorder="1" applyAlignment="1">
      <alignment horizontal="center" vertical="top"/>
    </xf>
    <xf numFmtId="49" fontId="21" fillId="7" borderId="1" xfId="0" applyNumberFormat="1" applyFont="1" applyFill="1" applyBorder="1" applyAlignment="1">
      <alignment vertical="top"/>
    </xf>
    <xf numFmtId="0" fontId="21" fillId="7" borderId="1" xfId="0" applyFont="1" applyFill="1" applyBorder="1" applyAlignment="1">
      <alignment horizontal="left" vertical="top" wrapText="1"/>
    </xf>
    <xf numFmtId="0" fontId="21" fillId="7" borderId="1" xfId="0" applyFont="1" applyFill="1" applyBorder="1" applyAlignment="1">
      <alignment horizontal="center" vertical="top"/>
    </xf>
    <xf numFmtId="49" fontId="21" fillId="7" borderId="1" xfId="0" applyNumberFormat="1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21" fillId="7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top"/>
    </xf>
    <xf numFmtId="49" fontId="21" fillId="0" borderId="1" xfId="0" applyNumberFormat="1" applyFont="1" applyBorder="1" applyAlignment="1">
      <alignment horizontal="left" vertical="top"/>
    </xf>
    <xf numFmtId="4" fontId="5" fillId="6" borderId="1" xfId="0" applyNumberFormat="1" applyFont="1" applyFill="1" applyBorder="1" applyAlignment="1">
      <alignment horizontal="center" vertical="center"/>
    </xf>
    <xf numFmtId="166" fontId="29" fillId="3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19" fillId="0" borderId="0" xfId="0" applyNumberFormat="1" applyFont="1"/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0" fillId="7" borderId="1" xfId="0" applyFont="1" applyFill="1" applyBorder="1" applyAlignment="1">
      <alignment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20" fillId="7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20" fillId="7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22" fillId="7" borderId="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left" vertical="top" wrapText="1"/>
    </xf>
    <xf numFmtId="0" fontId="32" fillId="7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30" fillId="7" borderId="1" xfId="0" applyFont="1" applyFill="1" applyBorder="1" applyAlignment="1">
      <alignment horizontal="left" vertical="top" wrapText="1"/>
    </xf>
    <xf numFmtId="0" fontId="21" fillId="7" borderId="3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4" fontId="4" fillId="6" borderId="1" xfId="0" applyNumberFormat="1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horizontal="center" vertical="top" wrapText="1"/>
    </xf>
    <xf numFmtId="0" fontId="27" fillId="7" borderId="1" xfId="0" applyFont="1" applyFill="1" applyBorder="1" applyAlignment="1">
      <alignment horizontal="center" vertical="top"/>
    </xf>
    <xf numFmtId="49" fontId="27" fillId="7" borderId="1" xfId="0" applyNumberFormat="1" applyFont="1" applyFill="1" applyBorder="1" applyAlignment="1">
      <alignment horizontal="center" vertical="top"/>
    </xf>
    <xf numFmtId="164" fontId="31" fillId="6" borderId="1" xfId="0" applyNumberFormat="1" applyFont="1" applyFill="1" applyBorder="1" applyAlignment="1">
      <alignment horizontal="center" vertical="top"/>
    </xf>
    <xf numFmtId="4" fontId="31" fillId="6" borderId="1" xfId="0" applyNumberFormat="1" applyFont="1" applyFill="1" applyBorder="1" applyAlignment="1">
      <alignment horizontal="center" vertical="top"/>
    </xf>
    <xf numFmtId="0" fontId="28" fillId="7" borderId="1" xfId="0" applyFont="1" applyFill="1" applyBorder="1" applyAlignment="1">
      <alignment horizontal="center" vertical="top"/>
    </xf>
    <xf numFmtId="164" fontId="24" fillId="6" borderId="1" xfId="0" applyNumberFormat="1" applyFont="1" applyFill="1" applyBorder="1" applyAlignment="1">
      <alignment horizontal="center" vertical="top"/>
    </xf>
    <xf numFmtId="4" fontId="24" fillId="6" borderId="1" xfId="0" applyNumberFormat="1" applyFont="1" applyFill="1" applyBorder="1" applyAlignment="1">
      <alignment horizontal="center" vertical="top"/>
    </xf>
    <xf numFmtId="49" fontId="29" fillId="7" borderId="1" xfId="0" applyNumberFormat="1" applyFont="1" applyFill="1" applyBorder="1" applyAlignment="1">
      <alignment horizontal="center" vertical="top"/>
    </xf>
    <xf numFmtId="49" fontId="21" fillId="6" borderId="1" xfId="0" applyNumberFormat="1" applyFont="1" applyFill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/>
    </xf>
    <xf numFmtId="49" fontId="21" fillId="7" borderId="3" xfId="0" applyNumberFormat="1" applyFont="1" applyFill="1" applyBorder="1" applyAlignment="1">
      <alignment horizontal="center" vertical="top"/>
    </xf>
    <xf numFmtId="164" fontId="4" fillId="6" borderId="3" xfId="0" applyNumberFormat="1" applyFont="1" applyFill="1" applyBorder="1" applyAlignment="1">
      <alignment horizontal="center" vertical="top" wrapText="1"/>
    </xf>
    <xf numFmtId="164" fontId="4" fillId="6" borderId="3" xfId="0" applyNumberFormat="1" applyFont="1" applyFill="1" applyBorder="1" applyAlignment="1">
      <alignment horizontal="center" vertical="top"/>
    </xf>
    <xf numFmtId="165" fontId="4" fillId="6" borderId="3" xfId="0" applyNumberFormat="1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/>
    </xf>
    <xf numFmtId="49" fontId="23" fillId="0" borderId="1" xfId="0" applyNumberFormat="1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5" fillId="6" borderId="1" xfId="0" applyNumberFormat="1" applyFont="1" applyFill="1" applyBorder="1" applyAlignment="1">
      <alignment horizontal="center" vertical="top"/>
    </xf>
    <xf numFmtId="164" fontId="2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2" fillId="8" borderId="1" xfId="0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0" fontId="22" fillId="8" borderId="4" xfId="0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0" fontId="37" fillId="0" borderId="0" xfId="0" applyFont="1" applyProtection="1"/>
    <xf numFmtId="49" fontId="37" fillId="4" borderId="1" xfId="0" applyNumberFormat="1" applyFont="1" applyFill="1" applyBorder="1" applyAlignment="1" applyProtection="1">
      <alignment horizontal="center" vertical="center"/>
      <protection locked="0"/>
    </xf>
    <xf numFmtId="0" fontId="37" fillId="0" borderId="0" xfId="0" applyNumberFormat="1" applyFont="1" applyFill="1" applyBorder="1" applyAlignment="1" applyProtection="1">
      <alignment horizontal="center" vertical="center"/>
      <protection locked="0"/>
    </xf>
    <xf numFmtId="0" fontId="37" fillId="4" borderId="6" xfId="0" applyNumberFormat="1" applyFont="1" applyFill="1" applyBorder="1" applyAlignment="1" applyProtection="1">
      <alignment horizontal="center" vertical="center"/>
      <protection locked="0"/>
    </xf>
    <xf numFmtId="0" fontId="37" fillId="4" borderId="1" xfId="0" applyNumberFormat="1" applyFont="1" applyFill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center"/>
    </xf>
    <xf numFmtId="0" fontId="38" fillId="4" borderId="1" xfId="0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Border="1" applyAlignment="1" applyProtection="1">
      <alignment horizontal="center" vertical="center"/>
      <protection locked="0"/>
    </xf>
    <xf numFmtId="0" fontId="37" fillId="4" borderId="6" xfId="0" applyFont="1" applyFill="1" applyBorder="1" applyAlignment="1" applyProtection="1">
      <alignment horizontal="center" vertical="center"/>
      <protection locked="0"/>
    </xf>
    <xf numFmtId="0" fontId="37" fillId="4" borderId="1" xfId="0" applyFont="1" applyFill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center" wrapText="1"/>
    </xf>
    <xf numFmtId="165" fontId="37" fillId="0" borderId="0" xfId="0" applyNumberFormat="1" applyFont="1" applyFill="1" applyBorder="1" applyAlignment="1" applyProtection="1">
      <alignment horizontal="center" vertical="center"/>
      <protection locked="0"/>
    </xf>
    <xf numFmtId="165" fontId="37" fillId="4" borderId="1" xfId="0" applyNumberFormat="1" applyFont="1" applyFill="1" applyBorder="1" applyAlignment="1" applyProtection="1">
      <alignment horizontal="center" vertical="center"/>
      <protection locked="0"/>
    </xf>
    <xf numFmtId="2" fontId="37" fillId="0" borderId="0" xfId="0" applyNumberFormat="1" applyFont="1" applyFill="1" applyBorder="1" applyAlignment="1" applyProtection="1">
      <alignment horizontal="center" vertical="center"/>
    </xf>
    <xf numFmtId="2" fontId="37" fillId="0" borderId="6" xfId="0" applyNumberFormat="1" applyFont="1" applyBorder="1" applyAlignment="1" applyProtection="1">
      <alignment horizontal="center" vertical="center"/>
    </xf>
    <xf numFmtId="2" fontId="37" fillId="0" borderId="1" xfId="0" applyNumberFormat="1" applyFont="1" applyBorder="1" applyAlignment="1" applyProtection="1">
      <alignment horizontal="center" vertical="center"/>
    </xf>
    <xf numFmtId="0" fontId="37" fillId="0" borderId="3" xfId="0" applyFont="1" applyBorder="1" applyAlignment="1" applyProtection="1">
      <alignment horizontal="left" vertical="center"/>
    </xf>
    <xf numFmtId="2" fontId="37" fillId="0" borderId="0" xfId="0" applyNumberFormat="1" applyFont="1" applyBorder="1" applyAlignment="1" applyProtection="1">
      <alignment horizontal="center" vertical="center"/>
    </xf>
    <xf numFmtId="1" fontId="37" fillId="0" borderId="1" xfId="0" applyNumberFormat="1" applyFont="1" applyBorder="1" applyAlignment="1" applyProtection="1">
      <alignment horizontal="center" vertical="center"/>
    </xf>
    <xf numFmtId="1" fontId="37" fillId="0" borderId="0" xfId="0" applyNumberFormat="1" applyFont="1" applyBorder="1" applyAlignment="1" applyProtection="1">
      <alignment horizontal="center" vertical="center"/>
    </xf>
    <xf numFmtId="1" fontId="37" fillId="0" borderId="6" xfId="0" applyNumberFormat="1" applyFont="1" applyBorder="1" applyAlignment="1" applyProtection="1">
      <alignment horizontal="center" vertical="center"/>
    </xf>
    <xf numFmtId="2" fontId="14" fillId="2" borderId="1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 applyProtection="1">
      <alignment vertical="center"/>
    </xf>
    <xf numFmtId="0" fontId="37" fillId="0" borderId="0" xfId="0" applyFont="1" applyBorder="1" applyAlignment="1" applyProtection="1">
      <alignment vertical="center" wrapText="1"/>
    </xf>
    <xf numFmtId="0" fontId="14" fillId="0" borderId="3" xfId="0" applyFont="1" applyBorder="1" applyAlignment="1" applyProtection="1">
      <alignment vertical="center" wrapText="1"/>
    </xf>
    <xf numFmtId="164" fontId="37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</xf>
    <xf numFmtId="0" fontId="37" fillId="9" borderId="1" xfId="0" applyNumberFormat="1" applyFont="1" applyFill="1" applyBorder="1" applyAlignment="1" applyProtection="1">
      <alignment horizontal="center" vertical="center"/>
      <protection locked="0"/>
    </xf>
    <xf numFmtId="0" fontId="37" fillId="9" borderId="1" xfId="0" applyFont="1" applyFill="1" applyBorder="1" applyAlignment="1" applyProtection="1">
      <alignment horizontal="center" vertical="center"/>
      <protection locked="0"/>
    </xf>
    <xf numFmtId="164" fontId="37" fillId="0" borderId="0" xfId="0" applyNumberFormat="1" applyFont="1" applyFill="1" applyBorder="1" applyAlignment="1" applyProtection="1">
      <alignment horizontal="center" vertical="center"/>
      <protection locked="0"/>
    </xf>
    <xf numFmtId="1" fontId="37" fillId="0" borderId="4" xfId="0" applyNumberFormat="1" applyFont="1" applyBorder="1" applyAlignment="1" applyProtection="1">
      <alignment horizontal="center" vertical="center"/>
    </xf>
    <xf numFmtId="14" fontId="37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>
      <alignment vertical="top" wrapText="1"/>
    </xf>
    <xf numFmtId="14" fontId="16" fillId="0" borderId="3" xfId="0" applyNumberFormat="1" applyFont="1" applyFill="1" applyBorder="1" applyAlignment="1">
      <alignment vertical="top"/>
    </xf>
    <xf numFmtId="0" fontId="16" fillId="0" borderId="3" xfId="0" applyFont="1" applyFill="1" applyBorder="1" applyAlignment="1">
      <alignment vertical="top"/>
    </xf>
    <xf numFmtId="0" fontId="16" fillId="0" borderId="3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0" fillId="0" borderId="0" xfId="0" applyFill="1"/>
    <xf numFmtId="49" fontId="4" fillId="7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166" fontId="29" fillId="0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center" vertical="top"/>
    </xf>
    <xf numFmtId="2" fontId="14" fillId="2" borderId="1" xfId="0" applyNumberFormat="1" applyFont="1" applyFill="1" applyBorder="1" applyAlignment="1" applyProtection="1">
      <alignment horizontal="center" vertical="center"/>
    </xf>
    <xf numFmtId="0" fontId="39" fillId="5" borderId="7" xfId="0" applyFont="1" applyFill="1" applyBorder="1" applyAlignment="1" applyProtection="1">
      <alignment horizontal="center" vertical="center"/>
    </xf>
    <xf numFmtId="0" fontId="39" fillId="5" borderId="0" xfId="0" applyFont="1" applyFill="1" applyAlignment="1" applyProtection="1">
      <alignment horizontal="center" vertical="center"/>
    </xf>
    <xf numFmtId="0" fontId="36" fillId="0" borderId="0" xfId="0" applyFont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37" fillId="0" borderId="1" xfId="0" applyFont="1" applyBorder="1" applyAlignment="1" applyProtection="1">
      <alignment vertical="center"/>
    </xf>
    <xf numFmtId="0" fontId="37" fillId="0" borderId="1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vertical="center" wrapText="1"/>
    </xf>
    <xf numFmtId="2" fontId="14" fillId="2" borderId="8" xfId="0" applyNumberFormat="1" applyFont="1" applyFill="1" applyBorder="1" applyAlignment="1" applyProtection="1">
      <alignment horizontal="center" vertical="center"/>
    </xf>
    <xf numFmtId="2" fontId="14" fillId="2" borderId="9" xfId="0" applyNumberFormat="1" applyFont="1" applyFill="1" applyBorder="1" applyAlignment="1" applyProtection="1">
      <alignment horizontal="center" vertical="center"/>
    </xf>
    <xf numFmtId="2" fontId="14" fillId="2" borderId="10" xfId="0" applyNumberFormat="1" applyFont="1" applyFill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39" fillId="5" borderId="7" xfId="0" applyFont="1" applyFill="1" applyBorder="1" applyAlignment="1" applyProtection="1">
      <alignment horizontal="center" vertical="center" wrapText="1"/>
    </xf>
    <xf numFmtId="0" fontId="39" fillId="5" borderId="0" xfId="0" applyFont="1" applyFill="1" applyAlignment="1" applyProtection="1">
      <alignment horizontal="center" vertical="center" wrapText="1"/>
    </xf>
    <xf numFmtId="49" fontId="23" fillId="7" borderId="1" xfId="0" applyNumberFormat="1" applyFont="1" applyFill="1" applyBorder="1" applyAlignment="1">
      <alignment vertical="top" wrapText="1"/>
    </xf>
    <xf numFmtId="49" fontId="21" fillId="7" borderId="1" xfId="0" applyNumberFormat="1" applyFont="1" applyFill="1" applyBorder="1" applyAlignment="1">
      <alignment vertical="top" wrapText="1"/>
    </xf>
    <xf numFmtId="0" fontId="23" fillId="7" borderId="1" xfId="0" applyFont="1" applyFill="1" applyBorder="1" applyAlignment="1">
      <alignment horizontal="left" vertical="top" wrapText="1"/>
    </xf>
    <xf numFmtId="49" fontId="23" fillId="7" borderId="1" xfId="0" applyNumberFormat="1" applyFont="1" applyFill="1" applyBorder="1" applyAlignment="1">
      <alignment vertical="top"/>
    </xf>
    <xf numFmtId="49" fontId="23" fillId="7" borderId="1" xfId="0" applyNumberFormat="1" applyFont="1" applyFill="1" applyBorder="1" applyAlignment="1">
      <alignment horizontal="center" vertical="top"/>
    </xf>
    <xf numFmtId="49" fontId="21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vertical="top"/>
    </xf>
    <xf numFmtId="0" fontId="23" fillId="0" borderId="1" xfId="0" applyFont="1" applyBorder="1" applyAlignment="1">
      <alignment horizontal="left" vertical="top" wrapText="1"/>
    </xf>
    <xf numFmtId="49" fontId="23" fillId="7" borderId="1" xfId="0" applyNumberFormat="1" applyFont="1" applyFill="1" applyBorder="1" applyAlignment="1">
      <alignment horizontal="center" vertical="top" wrapText="1"/>
    </xf>
    <xf numFmtId="49" fontId="21" fillId="7" borderId="1" xfId="0" applyNumberFormat="1" applyFont="1" applyFill="1" applyBorder="1" applyAlignment="1">
      <alignment vertical="top"/>
    </xf>
    <xf numFmtId="49" fontId="21" fillId="7" borderId="1" xfId="0" applyNumberFormat="1" applyFont="1" applyFill="1" applyBorder="1" applyAlignment="1">
      <alignment horizontal="center" vertical="top"/>
    </xf>
    <xf numFmtId="0" fontId="21" fillId="7" borderId="1" xfId="0" applyFont="1" applyFill="1" applyBorder="1" applyAlignment="1">
      <alignment horizontal="left" vertical="top" wrapText="1"/>
    </xf>
    <xf numFmtId="0" fontId="23" fillId="7" borderId="1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top" wrapText="1"/>
    </xf>
    <xf numFmtId="0" fontId="23" fillId="7" borderId="14" xfId="0" applyFont="1" applyFill="1" applyBorder="1" applyAlignment="1">
      <alignment horizontal="center" vertical="top" wrapText="1"/>
    </xf>
    <xf numFmtId="0" fontId="23" fillId="7" borderId="15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2" xfId="0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0" fillId="3" borderId="1" xfId="0" applyFont="1" applyFill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4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3" fillId="7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22" fillId="8" borderId="4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wrapText="1"/>
    </xf>
    <xf numFmtId="0" fontId="35" fillId="0" borderId="6" xfId="0" applyFont="1" applyBorder="1" applyAlignment="1">
      <alignment wrapText="1"/>
    </xf>
    <xf numFmtId="0" fontId="2" fillId="7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4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0"/>
  <sheetViews>
    <sheetView view="pageBreakPreview" zoomScaleSheetLayoutView="100" workbookViewId="0">
      <selection activeCell="F5" sqref="F5"/>
    </sheetView>
  </sheetViews>
  <sheetFormatPr defaultRowHeight="15" x14ac:dyDescent="0.25"/>
  <cols>
    <col min="1" max="1" width="58.7109375" style="18" customWidth="1"/>
    <col min="2" max="2" width="24.28515625" style="18" customWidth="1"/>
    <col min="3" max="3" width="13.5703125" style="18" customWidth="1"/>
    <col min="4" max="4" width="8.7109375" style="18" customWidth="1"/>
    <col min="5" max="5" width="9.5703125" style="18" customWidth="1"/>
    <col min="6" max="89" width="7.7109375" style="18" customWidth="1"/>
    <col min="90" max="16384" width="9.140625" style="18"/>
  </cols>
  <sheetData>
    <row r="1" spans="1:91" ht="31.9" customHeight="1" x14ac:dyDescent="0.2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9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91" ht="30.6" customHeight="1" x14ac:dyDescent="0.25">
      <c r="A3" s="193" t="s">
        <v>14</v>
      </c>
      <c r="B3" s="194"/>
      <c r="C3" s="139" t="s">
        <v>15</v>
      </c>
      <c r="D3" s="139" t="s">
        <v>16</v>
      </c>
      <c r="E3" s="139" t="s">
        <v>234</v>
      </c>
      <c r="F3" s="139" t="s">
        <v>235</v>
      </c>
      <c r="G3" s="139" t="s">
        <v>17</v>
      </c>
      <c r="H3" s="139" t="s">
        <v>18</v>
      </c>
      <c r="I3" s="139" t="s">
        <v>19</v>
      </c>
      <c r="J3" s="139" t="s">
        <v>20</v>
      </c>
      <c r="K3" s="166" t="s">
        <v>21</v>
      </c>
      <c r="L3" s="30"/>
      <c r="M3" s="30"/>
      <c r="N3" s="30"/>
      <c r="O3" s="30"/>
      <c r="P3" s="30"/>
      <c r="Q3" s="30"/>
      <c r="R3" s="30"/>
      <c r="S3" s="34"/>
      <c r="T3" s="30"/>
      <c r="U3" s="30"/>
      <c r="V3" s="34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</row>
    <row r="4" spans="1:91" ht="16.899999999999999" customHeight="1" x14ac:dyDescent="0.25">
      <c r="A4" s="193" t="s">
        <v>22</v>
      </c>
      <c r="B4" s="140" t="s">
        <v>23</v>
      </c>
      <c r="C4" s="141">
        <v>1</v>
      </c>
      <c r="D4" s="141">
        <v>1</v>
      </c>
      <c r="E4" s="141">
        <v>1</v>
      </c>
      <c r="F4" s="141">
        <v>0</v>
      </c>
      <c r="G4" s="141">
        <v>1</v>
      </c>
      <c r="H4" s="141">
        <v>1</v>
      </c>
      <c r="I4" s="141">
        <v>1</v>
      </c>
      <c r="J4" s="141">
        <v>2</v>
      </c>
      <c r="K4" s="141">
        <v>1</v>
      </c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</row>
    <row r="5" spans="1:91" ht="16.899999999999999" customHeight="1" x14ac:dyDescent="0.25">
      <c r="A5" s="193"/>
      <c r="B5" s="145" t="s">
        <v>137</v>
      </c>
      <c r="C5" s="144">
        <f>'форма 5'!H9</f>
        <v>10</v>
      </c>
      <c r="D5" s="144">
        <f>'форма 5'!H10</f>
        <v>13</v>
      </c>
      <c r="E5" s="144">
        <f>'форма 5'!H11</f>
        <v>39</v>
      </c>
      <c r="F5" s="139">
        <f>'форма 5'!H12</f>
        <v>54</v>
      </c>
      <c r="G5" s="144">
        <f>'форма 5'!H14</f>
        <v>25</v>
      </c>
      <c r="H5" s="144">
        <f>'форма 5'!H15</f>
        <v>1610</v>
      </c>
      <c r="I5" s="144">
        <f>'форма 5'!H16</f>
        <v>52</v>
      </c>
      <c r="J5" s="144">
        <f>'форма 5'!H17</f>
        <v>670</v>
      </c>
      <c r="K5" s="144">
        <f>'форма 5'!H18</f>
        <v>210</v>
      </c>
      <c r="L5" s="32"/>
      <c r="M5" s="32"/>
      <c r="N5" s="32"/>
      <c r="O5" s="32"/>
      <c r="P5" s="32"/>
      <c r="Q5" s="30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</row>
    <row r="6" spans="1:91" ht="21" customHeight="1" x14ac:dyDescent="0.25">
      <c r="A6" s="195"/>
      <c r="B6" s="145" t="s">
        <v>230</v>
      </c>
      <c r="C6" s="144">
        <f>'форма 5'!J9</f>
        <v>11</v>
      </c>
      <c r="D6" s="144">
        <f>'форма 5'!J10</f>
        <v>15</v>
      </c>
      <c r="E6" s="144">
        <f>'форма 5'!J11</f>
        <v>35</v>
      </c>
      <c r="F6" s="139">
        <f>'форма 5'!J12</f>
        <v>30</v>
      </c>
      <c r="G6" s="144">
        <f>'форма 5'!J14</f>
        <v>25</v>
      </c>
      <c r="H6" s="144">
        <f>'форма 5'!J15</f>
        <v>1610</v>
      </c>
      <c r="I6" s="144">
        <f>'форма 5'!J16</f>
        <v>60</v>
      </c>
      <c r="J6" s="144">
        <f>'форма 5'!J17</f>
        <v>670</v>
      </c>
      <c r="K6" s="144">
        <f>'форма 5'!J18</f>
        <v>250</v>
      </c>
      <c r="L6" s="32"/>
      <c r="M6" s="32"/>
      <c r="N6" s="32"/>
      <c r="O6" s="32"/>
      <c r="P6" s="32"/>
      <c r="Q6" s="30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</row>
    <row r="7" spans="1:91" ht="22.9" customHeight="1" x14ac:dyDescent="0.25">
      <c r="A7" s="195"/>
      <c r="B7" s="145" t="s">
        <v>231</v>
      </c>
      <c r="C7" s="144">
        <f>'форма 5'!K9</f>
        <v>15</v>
      </c>
      <c r="D7" s="144">
        <f>'форма 5'!K10</f>
        <v>23</v>
      </c>
      <c r="E7" s="144">
        <f>'форма 5'!K11</f>
        <v>40</v>
      </c>
      <c r="F7" s="139">
        <f>'форма 5'!K12</f>
        <v>41</v>
      </c>
      <c r="G7" s="144">
        <f>'форма 5'!K14</f>
        <v>12</v>
      </c>
      <c r="H7" s="144">
        <f>'форма 5'!K15</f>
        <v>730</v>
      </c>
      <c r="I7" s="144">
        <f>'форма 5'!K16</f>
        <v>60</v>
      </c>
      <c r="J7" s="144">
        <f>'форма 5'!K17</f>
        <v>728</v>
      </c>
      <c r="K7" s="144">
        <f>'форма 5'!K18</f>
        <v>495</v>
      </c>
      <c r="L7" s="32"/>
      <c r="M7" s="32"/>
      <c r="N7" s="32"/>
      <c r="O7" s="32"/>
      <c r="P7" s="32"/>
      <c r="Q7" s="30"/>
      <c r="R7" s="32"/>
      <c r="S7" s="32"/>
      <c r="T7" s="32"/>
      <c r="U7" s="32"/>
      <c r="V7" s="32"/>
      <c r="W7" s="33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</row>
    <row r="8" spans="1:91" ht="21.6" customHeight="1" x14ac:dyDescent="0.25">
      <c r="A8" s="195"/>
      <c r="B8" s="140" t="s">
        <v>24</v>
      </c>
      <c r="C8" s="150">
        <f>IF(C4=1,C7*C7/C5/C6,C7*C6/C5/C7)</f>
        <v>2.0454545454545454</v>
      </c>
      <c r="D8" s="150">
        <f t="shared" ref="D8" si="0">IF(D4=1,D7*D7/D5/D6,D7*D6/D5/D7)</f>
        <v>2.712820512820513</v>
      </c>
      <c r="E8" s="150">
        <f>IF(E4=1,E7*E7/E5/E6,E7*E6/E5/E7)</f>
        <v>1.1721611721611722</v>
      </c>
      <c r="F8" s="150">
        <f t="shared" ref="F8:K8" si="1">IF(F4=1,F7*F7/F5/F6,F7*F6/F5/F7)</f>
        <v>0.55555555555555558</v>
      </c>
      <c r="G8" s="150">
        <f>IF(G4=1,G7*G7/G5/G6,G7*G6/G5/G7)</f>
        <v>0.23039999999999999</v>
      </c>
      <c r="H8" s="150">
        <f t="shared" si="1"/>
        <v>0.20558620423594767</v>
      </c>
      <c r="I8" s="150">
        <f t="shared" si="1"/>
        <v>1.1538461538461537</v>
      </c>
      <c r="J8" s="150">
        <f t="shared" si="1"/>
        <v>1</v>
      </c>
      <c r="K8" s="150">
        <f t="shared" si="1"/>
        <v>4.6671428571428573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</row>
    <row r="9" spans="1:91" ht="33.75" hidden="1" customHeight="1" x14ac:dyDescent="0.25">
      <c r="A9" s="195"/>
      <c r="B9" s="151"/>
      <c r="C9" s="152">
        <f>IFERROR(C8,0)</f>
        <v>2.0454545454545454</v>
      </c>
      <c r="D9" s="152">
        <f t="shared" ref="D9:K9" si="2">IFERROR(D8,0)</f>
        <v>2.712820512820513</v>
      </c>
      <c r="E9" s="152">
        <f t="shared" si="2"/>
        <v>1.1721611721611722</v>
      </c>
      <c r="F9" s="152">
        <f t="shared" si="2"/>
        <v>0.55555555555555558</v>
      </c>
      <c r="G9" s="152">
        <f t="shared" si="2"/>
        <v>0.23039999999999999</v>
      </c>
      <c r="H9" s="152">
        <f t="shared" si="2"/>
        <v>0.20558620423594767</v>
      </c>
      <c r="I9" s="152">
        <f t="shared" si="2"/>
        <v>1.1538461538461537</v>
      </c>
      <c r="J9" s="152">
        <f t="shared" si="2"/>
        <v>1</v>
      </c>
      <c r="K9" s="152">
        <f t="shared" si="2"/>
        <v>4.6671428571428573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36"/>
      <c r="CM9" s="36"/>
    </row>
    <row r="10" spans="1:91" x14ac:dyDescent="0.25">
      <c r="A10" s="195"/>
      <c r="B10" s="140"/>
      <c r="C10" s="153">
        <f t="shared" ref="C10:K10" si="3">IF(C9&gt;0,1,0)</f>
        <v>1</v>
      </c>
      <c r="D10" s="153">
        <f t="shared" si="3"/>
        <v>1</v>
      </c>
      <c r="E10" s="153">
        <f t="shared" si="3"/>
        <v>1</v>
      </c>
      <c r="F10" s="153">
        <f t="shared" si="3"/>
        <v>1</v>
      </c>
      <c r="G10" s="153">
        <f t="shared" si="3"/>
        <v>1</v>
      </c>
      <c r="H10" s="153">
        <f t="shared" si="3"/>
        <v>1</v>
      </c>
      <c r="I10" s="153">
        <f t="shared" si="3"/>
        <v>1</v>
      </c>
      <c r="J10" s="153">
        <f t="shared" si="3"/>
        <v>1</v>
      </c>
      <c r="K10" s="153">
        <f t="shared" si="3"/>
        <v>1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6"/>
      <c r="CM10" s="36"/>
    </row>
    <row r="11" spans="1:91" x14ac:dyDescent="0.25">
      <c r="A11" s="195"/>
      <c r="B11" s="140" t="s">
        <v>28</v>
      </c>
      <c r="C11" s="153">
        <f>SUM(C10:K10)</f>
        <v>9</v>
      </c>
      <c r="D11" s="152"/>
      <c r="E11" s="152"/>
      <c r="F11" s="152"/>
      <c r="G11" s="152"/>
      <c r="H11" s="152"/>
      <c r="I11" s="152"/>
      <c r="J11" s="152"/>
      <c r="K11" s="152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</row>
    <row r="12" spans="1:91" ht="22.15" customHeight="1" x14ac:dyDescent="0.25">
      <c r="A12" s="195"/>
      <c r="B12" s="140" t="s">
        <v>25</v>
      </c>
      <c r="C12" s="156">
        <f>SUM(C9:K9)/C11</f>
        <v>1.526996333468527</v>
      </c>
      <c r="D12" s="157"/>
      <c r="E12" s="157"/>
      <c r="F12" s="157"/>
      <c r="G12" s="157"/>
      <c r="H12" s="157"/>
      <c r="I12" s="157"/>
      <c r="J12" s="157"/>
      <c r="K12" s="135"/>
    </row>
    <row r="13" spans="1:91" ht="23.25" customHeight="1" x14ac:dyDescent="0.25">
      <c r="A13" s="196" t="s">
        <v>26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35"/>
    </row>
    <row r="14" spans="1:91" ht="1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35"/>
    </row>
    <row r="15" spans="1:91" ht="28.9" hidden="1" customHeight="1" x14ac:dyDescent="0.25">
      <c r="A15" s="159" t="s">
        <v>27</v>
      </c>
      <c r="B15" s="145" t="s">
        <v>116</v>
      </c>
      <c r="C15" s="160"/>
      <c r="D15" s="135"/>
      <c r="E15" s="135"/>
      <c r="F15" s="135"/>
      <c r="G15" s="135"/>
      <c r="H15" s="135"/>
      <c r="I15" s="135"/>
      <c r="J15" s="135"/>
      <c r="K15" s="135"/>
    </row>
    <row r="16" spans="1:91" ht="36.75" customHeight="1" x14ac:dyDescent="0.25">
      <c r="A16" s="200" t="s">
        <v>27</v>
      </c>
      <c r="B16" s="145" t="s">
        <v>230</v>
      </c>
      <c r="C16" s="160">
        <f>'форма 1'!M6</f>
        <v>23271.89</v>
      </c>
      <c r="D16" s="135"/>
      <c r="E16" s="135"/>
      <c r="F16" s="135"/>
      <c r="G16" s="135"/>
      <c r="H16" s="135"/>
      <c r="I16" s="135"/>
      <c r="J16" s="135"/>
      <c r="K16" s="135"/>
    </row>
    <row r="17" spans="1:11" ht="27" customHeight="1" x14ac:dyDescent="0.25">
      <c r="A17" s="201"/>
      <c r="B17" s="145" t="s">
        <v>233</v>
      </c>
      <c r="C17" s="160">
        <f>'форма 1'!N6</f>
        <v>22398.300000000003</v>
      </c>
      <c r="D17" s="135"/>
      <c r="E17" s="135"/>
      <c r="F17" s="135"/>
      <c r="G17" s="135"/>
      <c r="H17" s="135"/>
      <c r="I17" s="135"/>
      <c r="J17" s="135"/>
      <c r="K17" s="135"/>
    </row>
    <row r="18" spans="1:11" ht="22.5" customHeight="1" thickBot="1" x14ac:dyDescent="0.3">
      <c r="A18" s="197">
        <f>C17/C16</f>
        <v>0.96246157918415753</v>
      </c>
      <c r="B18" s="198"/>
      <c r="C18" s="199"/>
      <c r="D18" s="135"/>
      <c r="E18" s="135"/>
      <c r="F18" s="135"/>
      <c r="G18" s="135"/>
      <c r="H18" s="135"/>
      <c r="I18" s="135"/>
      <c r="J18" s="135"/>
      <c r="K18" s="135"/>
    </row>
    <row r="19" spans="1:11" ht="21.75" customHeight="1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1" ht="27" customHeight="1" x14ac:dyDescent="0.25">
      <c r="A20" s="161" t="s">
        <v>232</v>
      </c>
      <c r="B20" s="189">
        <f>A18*C12</f>
        <v>1.469675302518537</v>
      </c>
      <c r="C20" s="189"/>
      <c r="D20" s="190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191"/>
      <c r="F20" s="191"/>
      <c r="G20" s="191"/>
      <c r="H20" s="191"/>
      <c r="I20" s="191"/>
      <c r="J20" s="191"/>
      <c r="K20" s="191"/>
    </row>
  </sheetData>
  <mergeCells count="8">
    <mergeCell ref="B20:C20"/>
    <mergeCell ref="D20:K20"/>
    <mergeCell ref="A1:K1"/>
    <mergeCell ref="A3:B3"/>
    <mergeCell ref="A4:A12"/>
    <mergeCell ref="A13:J13"/>
    <mergeCell ref="A18:C18"/>
    <mergeCell ref="A16:A1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landscape" r:id="rId1"/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120" zoomScaleSheetLayoutView="120" workbookViewId="0">
      <selection activeCell="F19" sqref="F19"/>
    </sheetView>
  </sheetViews>
  <sheetFormatPr defaultRowHeight="15" x14ac:dyDescent="0.25"/>
  <cols>
    <col min="3" max="3" width="27.140625" customWidth="1"/>
    <col min="4" max="4" width="23.85546875" customWidth="1"/>
    <col min="5" max="5" width="23.28515625" customWidth="1"/>
    <col min="6" max="6" width="15.85546875" customWidth="1"/>
    <col min="7" max="7" width="16.7109375" customWidth="1"/>
    <col min="8" max="8" width="17.5703125" customWidth="1"/>
  </cols>
  <sheetData>
    <row r="1" spans="1:8" ht="32.450000000000003" customHeight="1" x14ac:dyDescent="0.25">
      <c r="A1" s="305" t="s">
        <v>204</v>
      </c>
      <c r="B1" s="306"/>
      <c r="C1" s="306"/>
      <c r="D1" s="306"/>
      <c r="E1" s="306"/>
      <c r="F1" s="306"/>
      <c r="G1" s="306"/>
      <c r="H1" s="306"/>
    </row>
    <row r="2" spans="1:8" x14ac:dyDescent="0.25">
      <c r="A2" s="307"/>
      <c r="B2" s="308"/>
      <c r="C2" s="308"/>
      <c r="D2" s="308"/>
      <c r="E2" s="308"/>
      <c r="F2" s="308"/>
      <c r="G2" s="308"/>
      <c r="H2" s="308"/>
    </row>
    <row r="3" spans="1:8" ht="96" customHeight="1" x14ac:dyDescent="0.25">
      <c r="A3" s="304" t="s">
        <v>51</v>
      </c>
      <c r="B3" s="304"/>
      <c r="C3" s="267" t="s">
        <v>101</v>
      </c>
      <c r="D3" s="267" t="s">
        <v>102</v>
      </c>
      <c r="E3" s="267" t="s">
        <v>103</v>
      </c>
      <c r="F3" s="27" t="s">
        <v>9</v>
      </c>
      <c r="G3" s="27" t="s">
        <v>10</v>
      </c>
      <c r="H3" s="27" t="s">
        <v>136</v>
      </c>
    </row>
    <row r="4" spans="1:8" x14ac:dyDescent="0.25">
      <c r="A4" s="4" t="s">
        <v>62</v>
      </c>
      <c r="B4" s="4" t="s">
        <v>52</v>
      </c>
      <c r="C4" s="270"/>
      <c r="D4" s="270"/>
      <c r="E4" s="270"/>
      <c r="F4" s="27" t="s">
        <v>11</v>
      </c>
      <c r="G4" s="27" t="s">
        <v>12</v>
      </c>
      <c r="H4" s="27" t="s">
        <v>13</v>
      </c>
    </row>
    <row r="5" spans="1:8" ht="33.75" x14ac:dyDescent="0.25">
      <c r="A5" s="8" t="s">
        <v>89</v>
      </c>
      <c r="B5" s="8"/>
      <c r="C5" s="6" t="s">
        <v>221</v>
      </c>
      <c r="D5" s="235" t="s">
        <v>222</v>
      </c>
      <c r="E5" s="269" t="s">
        <v>223</v>
      </c>
      <c r="F5" s="28">
        <f>'ОЭ общая'!B20</f>
        <v>1.469675302518537</v>
      </c>
      <c r="G5" s="28">
        <f>'ОЭ общая'!C12</f>
        <v>1.526996333468527</v>
      </c>
      <c r="H5" s="28">
        <f>'ОЭ общая'!A18</f>
        <v>0.96246157918415753</v>
      </c>
    </row>
    <row r="6" spans="1:8" x14ac:dyDescent="0.25">
      <c r="A6" s="8" t="s">
        <v>89</v>
      </c>
      <c r="B6" s="8" t="s">
        <v>41</v>
      </c>
      <c r="C6" s="6" t="s">
        <v>107</v>
      </c>
      <c r="D6" s="309"/>
      <c r="E6" s="311"/>
      <c r="F6" s="28">
        <f>ОЭПП1!B20</f>
        <v>1.2716014665379216</v>
      </c>
      <c r="G6" s="28">
        <f>ОЭПП1!C12</f>
        <v>1.6214979464979467</v>
      </c>
      <c r="H6" s="28">
        <f>ОЭПП1!A18</f>
        <v>0.78421404682274254</v>
      </c>
    </row>
    <row r="7" spans="1:8" ht="67.5" customHeight="1" x14ac:dyDescent="0.25">
      <c r="A7" s="8" t="s">
        <v>89</v>
      </c>
      <c r="B7" s="8" t="s">
        <v>39</v>
      </c>
      <c r="C7" s="6" t="s">
        <v>175</v>
      </c>
      <c r="D7" s="310"/>
      <c r="E7" s="312"/>
      <c r="F7" s="28">
        <f>ОЭПП2!B20</f>
        <v>0.54007269915974976</v>
      </c>
      <c r="G7" s="28">
        <f>ОЭПП2!C12</f>
        <v>0.55409211207086451</v>
      </c>
      <c r="H7" s="28">
        <f>ОЭПП2!A18</f>
        <v>0.97469840734834046</v>
      </c>
    </row>
    <row r="9" spans="1:8" x14ac:dyDescent="0.25">
      <c r="A9" s="254" t="s">
        <v>33</v>
      </c>
      <c r="B9" s="254"/>
      <c r="C9" s="254"/>
      <c r="D9" s="254"/>
      <c r="E9" s="254"/>
      <c r="F9" s="254"/>
      <c r="G9" s="254"/>
      <c r="H9" s="254"/>
    </row>
    <row r="10" spans="1:8" ht="13.9" customHeight="1" x14ac:dyDescent="0.25"/>
    <row r="11" spans="1:8" hidden="1" x14ac:dyDescent="0.25"/>
    <row r="12" spans="1:8" hidden="1" x14ac:dyDescent="0.25">
      <c r="A12">
        <v>1.56</v>
      </c>
    </row>
    <row r="13" spans="1:8" hidden="1" x14ac:dyDescent="0.25">
      <c r="A13">
        <v>1.47</v>
      </c>
    </row>
    <row r="14" spans="1:8" hidden="1" x14ac:dyDescent="0.25">
      <c r="A14">
        <v>1.06</v>
      </c>
    </row>
  </sheetData>
  <mergeCells count="9">
    <mergeCell ref="A9:H9"/>
    <mergeCell ref="A3:B3"/>
    <mergeCell ref="A1:H1"/>
    <mergeCell ref="A2:H2"/>
    <mergeCell ref="D3:D4"/>
    <mergeCell ref="C3:C4"/>
    <mergeCell ref="E3:E4"/>
    <mergeCell ref="D5:D7"/>
    <mergeCell ref="E5:E7"/>
  </mergeCells>
  <phoneticPr fontId="13" type="noConversion"/>
  <pageMargins left="0.75" right="0.75" top="1" bottom="1" header="0.5" footer="0.5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2"/>
  <sheetViews>
    <sheetView view="pageBreakPreview" zoomScale="110" zoomScaleSheetLayoutView="110" workbookViewId="0">
      <selection activeCell="E25" sqref="E25"/>
    </sheetView>
  </sheetViews>
  <sheetFormatPr defaultRowHeight="15" x14ac:dyDescent="0.25"/>
  <cols>
    <col min="1" max="1" width="57.42578125" style="18" customWidth="1"/>
    <col min="2" max="2" width="24.28515625" style="18" customWidth="1"/>
    <col min="3" max="3" width="12.85546875" style="18" customWidth="1"/>
    <col min="4" max="8" width="7.7109375" style="18" customWidth="1"/>
    <col min="9" max="90" width="7.7109375" style="18" hidden="1" customWidth="1"/>
    <col min="91" max="16384" width="9.140625" style="18"/>
  </cols>
  <sheetData>
    <row r="1" spans="1:90" ht="43.5" customHeight="1" x14ac:dyDescent="0.25">
      <c r="A1" s="192" t="s">
        <v>206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90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90" ht="30.6" customHeight="1" x14ac:dyDescent="0.25">
      <c r="A3" s="193" t="s">
        <v>14</v>
      </c>
      <c r="B3" s="194"/>
      <c r="C3" s="136" t="s">
        <v>227</v>
      </c>
      <c r="D3" s="136" t="s">
        <v>226</v>
      </c>
      <c r="E3" s="136" t="s">
        <v>228</v>
      </c>
      <c r="F3" s="136" t="s">
        <v>229</v>
      </c>
      <c r="G3" s="137"/>
      <c r="H3" s="137"/>
      <c r="I3" s="138"/>
      <c r="J3" s="139"/>
      <c r="K3" s="139"/>
      <c r="L3" s="19"/>
      <c r="M3" s="19"/>
      <c r="N3" s="19"/>
      <c r="O3" s="19"/>
      <c r="P3" s="19"/>
      <c r="Q3" s="19"/>
      <c r="R3" s="19"/>
      <c r="S3" s="19"/>
      <c r="T3" s="20"/>
      <c r="U3" s="19"/>
      <c r="V3" s="19"/>
      <c r="W3" s="20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</row>
    <row r="4" spans="1:90" ht="16.899999999999999" customHeight="1" x14ac:dyDescent="0.25">
      <c r="A4" s="193" t="s">
        <v>22</v>
      </c>
      <c r="B4" s="140" t="s">
        <v>23</v>
      </c>
      <c r="C4" s="141">
        <v>1</v>
      </c>
      <c r="D4" s="141">
        <v>1</v>
      </c>
      <c r="E4" s="141">
        <v>1</v>
      </c>
      <c r="F4" s="141">
        <v>0</v>
      </c>
      <c r="G4" s="142"/>
      <c r="H4" s="142"/>
      <c r="I4" s="143"/>
      <c r="J4" s="144"/>
      <c r="K4" s="144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</row>
    <row r="5" spans="1:90" ht="16.899999999999999" customHeight="1" x14ac:dyDescent="0.25">
      <c r="A5" s="193"/>
      <c r="B5" s="145" t="s">
        <v>137</v>
      </c>
      <c r="C5" s="139">
        <f>'форма 5'!H9</f>
        <v>10</v>
      </c>
      <c r="D5" s="139">
        <f>'форма 5'!H10</f>
        <v>13</v>
      </c>
      <c r="E5" s="139">
        <f>'форма 5'!H11</f>
        <v>39</v>
      </c>
      <c r="F5" s="139">
        <f>'форма 5'!H12</f>
        <v>54</v>
      </c>
      <c r="G5" s="142"/>
      <c r="H5" s="142"/>
      <c r="I5" s="143"/>
      <c r="J5" s="144"/>
      <c r="K5" s="144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</row>
    <row r="6" spans="1:90" ht="21" customHeight="1" x14ac:dyDescent="0.25">
      <c r="A6" s="195"/>
      <c r="B6" s="145" t="s">
        <v>230</v>
      </c>
      <c r="C6" s="139">
        <f>'форма 5'!J9</f>
        <v>11</v>
      </c>
      <c r="D6" s="139">
        <f>'форма 5'!J10</f>
        <v>15</v>
      </c>
      <c r="E6" s="139">
        <f>'форма 5'!J11</f>
        <v>35</v>
      </c>
      <c r="F6" s="139">
        <f>'форма 5'!J12</f>
        <v>30</v>
      </c>
      <c r="G6" s="142"/>
      <c r="H6" s="146"/>
      <c r="I6" s="143"/>
      <c r="J6" s="144"/>
      <c r="K6" s="147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</row>
    <row r="7" spans="1:90" ht="22.9" customHeight="1" x14ac:dyDescent="0.25">
      <c r="A7" s="195"/>
      <c r="B7" s="145" t="s">
        <v>231</v>
      </c>
      <c r="C7" s="139">
        <f>'форма 5'!K9</f>
        <v>15</v>
      </c>
      <c r="D7" s="139">
        <f>'форма 5'!K10</f>
        <v>23</v>
      </c>
      <c r="E7" s="139">
        <f>'форма 5'!K11</f>
        <v>40</v>
      </c>
      <c r="F7" s="139">
        <f>'форма 5'!K12</f>
        <v>41</v>
      </c>
      <c r="G7" s="142"/>
      <c r="H7" s="146"/>
      <c r="I7" s="143"/>
      <c r="J7" s="144"/>
      <c r="K7" s="147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</row>
    <row r="8" spans="1:90" ht="12" customHeight="1" x14ac:dyDescent="0.25">
      <c r="A8" s="195"/>
      <c r="B8" s="140" t="s">
        <v>24</v>
      </c>
      <c r="C8" s="150">
        <f>IF(C4=1,C7*C7/C5/C6,C7*C6/C5/C7)</f>
        <v>2.0454545454545454</v>
      </c>
      <c r="D8" s="150">
        <f t="shared" ref="D8:F8" si="0">IF(D4=1,D7*D7/D5/D6,D7*D6/D5/D7)</f>
        <v>2.712820512820513</v>
      </c>
      <c r="E8" s="150">
        <f t="shared" si="0"/>
        <v>1.1721611721611722</v>
      </c>
      <c r="F8" s="150">
        <f t="shared" si="0"/>
        <v>0.55555555555555558</v>
      </c>
      <c r="G8" s="148"/>
      <c r="H8" s="148"/>
      <c r="I8" s="149" t="e">
        <f t="shared" ref="I8:BM8" si="1">IF(I4=1,I7*I7/I5/I6,I7*I6/I5/I7)</f>
        <v>#DIV/0!</v>
      </c>
      <c r="J8" s="150" t="e">
        <f t="shared" si="1"/>
        <v>#DIV/0!</v>
      </c>
      <c r="K8" s="150" t="e">
        <f>IF(K4=1,K7*K7/K5/K6,K7*K6/K5/K7)</f>
        <v>#DIV/0!</v>
      </c>
      <c r="L8" s="24" t="e">
        <f t="shared" si="1"/>
        <v>#DIV/0!</v>
      </c>
      <c r="M8" s="24" t="e">
        <f t="shared" si="1"/>
        <v>#DIV/0!</v>
      </c>
      <c r="N8" s="24" t="e">
        <f t="shared" si="1"/>
        <v>#DIV/0!</v>
      </c>
      <c r="O8" s="24" t="e">
        <f t="shared" si="1"/>
        <v>#DIV/0!</v>
      </c>
      <c r="P8" s="24" t="e">
        <f t="shared" si="1"/>
        <v>#DIV/0!</v>
      </c>
      <c r="Q8" s="24" t="e">
        <f t="shared" si="1"/>
        <v>#DIV/0!</v>
      </c>
      <c r="R8" s="24" t="e">
        <f t="shared" si="1"/>
        <v>#DIV/0!</v>
      </c>
      <c r="S8" s="24" t="e">
        <f t="shared" si="1"/>
        <v>#DIV/0!</v>
      </c>
      <c r="T8" s="24" t="e">
        <f t="shared" si="1"/>
        <v>#DIV/0!</v>
      </c>
      <c r="U8" s="24" t="e">
        <f>IF(U4=1,U7*U7/U5/U6,U7*U6/U5/U7)</f>
        <v>#DIV/0!</v>
      </c>
      <c r="V8" s="24" t="e">
        <f>IF(V4=1,V7*V7/V5/V6,V7*V6/V5/V7)</f>
        <v>#DIV/0!</v>
      </c>
      <c r="W8" s="24" t="e">
        <f t="shared" si="1"/>
        <v>#DIV/0!</v>
      </c>
      <c r="X8" s="24" t="e">
        <f t="shared" si="1"/>
        <v>#DIV/0!</v>
      </c>
      <c r="Y8" s="24" t="e">
        <f t="shared" si="1"/>
        <v>#DIV/0!</v>
      </c>
      <c r="Z8" s="24" t="e">
        <f t="shared" si="1"/>
        <v>#DIV/0!</v>
      </c>
      <c r="AA8" s="24" t="e">
        <f t="shared" si="1"/>
        <v>#DIV/0!</v>
      </c>
      <c r="AB8" s="24" t="e">
        <f t="shared" si="1"/>
        <v>#DIV/0!</v>
      </c>
      <c r="AC8" s="24" t="e">
        <f t="shared" si="1"/>
        <v>#DIV/0!</v>
      </c>
      <c r="AD8" s="24" t="e">
        <f t="shared" si="1"/>
        <v>#DIV/0!</v>
      </c>
      <c r="AE8" s="24" t="e">
        <f t="shared" si="1"/>
        <v>#DIV/0!</v>
      </c>
      <c r="AF8" s="24" t="e">
        <f t="shared" si="1"/>
        <v>#DIV/0!</v>
      </c>
      <c r="AG8" s="24" t="e">
        <f t="shared" si="1"/>
        <v>#DIV/0!</v>
      </c>
      <c r="AH8" s="24" t="e">
        <f t="shared" si="1"/>
        <v>#DIV/0!</v>
      </c>
      <c r="AI8" s="24" t="e">
        <f t="shared" si="1"/>
        <v>#DIV/0!</v>
      </c>
      <c r="AJ8" s="24" t="e">
        <f t="shared" si="1"/>
        <v>#DIV/0!</v>
      </c>
      <c r="AK8" s="24" t="e">
        <f t="shared" si="1"/>
        <v>#DIV/0!</v>
      </c>
      <c r="AL8" s="24" t="e">
        <f t="shared" si="1"/>
        <v>#DIV/0!</v>
      </c>
      <c r="AM8" s="24" t="e">
        <f t="shared" si="1"/>
        <v>#DIV/0!</v>
      </c>
      <c r="AN8" s="24" t="e">
        <f t="shared" si="1"/>
        <v>#DIV/0!</v>
      </c>
      <c r="AO8" s="24" t="e">
        <f t="shared" si="1"/>
        <v>#DIV/0!</v>
      </c>
      <c r="AP8" s="24" t="e">
        <f t="shared" si="1"/>
        <v>#DIV/0!</v>
      </c>
      <c r="AQ8" s="24" t="e">
        <f t="shared" si="1"/>
        <v>#DIV/0!</v>
      </c>
      <c r="AR8" s="24" t="e">
        <f t="shared" si="1"/>
        <v>#DIV/0!</v>
      </c>
      <c r="AS8" s="24" t="e">
        <f t="shared" si="1"/>
        <v>#DIV/0!</v>
      </c>
      <c r="AT8" s="24" t="e">
        <f t="shared" si="1"/>
        <v>#DIV/0!</v>
      </c>
      <c r="AU8" s="24" t="e">
        <f t="shared" si="1"/>
        <v>#DIV/0!</v>
      </c>
      <c r="AV8" s="24" t="e">
        <f t="shared" si="1"/>
        <v>#DIV/0!</v>
      </c>
      <c r="AW8" s="24" t="e">
        <f t="shared" si="1"/>
        <v>#DIV/0!</v>
      </c>
      <c r="AX8" s="24" t="e">
        <f t="shared" si="1"/>
        <v>#DIV/0!</v>
      </c>
      <c r="AY8" s="24" t="e">
        <f t="shared" si="1"/>
        <v>#DIV/0!</v>
      </c>
      <c r="AZ8" s="24" t="e">
        <f t="shared" si="1"/>
        <v>#DIV/0!</v>
      </c>
      <c r="BA8" s="24" t="e">
        <f t="shared" si="1"/>
        <v>#DIV/0!</v>
      </c>
      <c r="BB8" s="24" t="e">
        <f t="shared" si="1"/>
        <v>#DIV/0!</v>
      </c>
      <c r="BC8" s="24" t="e">
        <f t="shared" si="1"/>
        <v>#DIV/0!</v>
      </c>
      <c r="BD8" s="24" t="e">
        <f t="shared" si="1"/>
        <v>#DIV/0!</v>
      </c>
      <c r="BE8" s="24" t="e">
        <f t="shared" si="1"/>
        <v>#DIV/0!</v>
      </c>
      <c r="BF8" s="24" t="e">
        <f t="shared" si="1"/>
        <v>#DIV/0!</v>
      </c>
      <c r="BG8" s="24" t="e">
        <f t="shared" si="1"/>
        <v>#DIV/0!</v>
      </c>
      <c r="BH8" s="24" t="e">
        <f t="shared" si="1"/>
        <v>#DIV/0!</v>
      </c>
      <c r="BI8" s="24" t="e">
        <f t="shared" si="1"/>
        <v>#DIV/0!</v>
      </c>
      <c r="BJ8" s="24" t="e">
        <f t="shared" si="1"/>
        <v>#DIV/0!</v>
      </c>
      <c r="BK8" s="24" t="e">
        <f t="shared" si="1"/>
        <v>#DIV/0!</v>
      </c>
      <c r="BL8" s="24" t="e">
        <f t="shared" si="1"/>
        <v>#DIV/0!</v>
      </c>
      <c r="BM8" s="24" t="e">
        <f t="shared" si="1"/>
        <v>#DIV/0!</v>
      </c>
      <c r="BN8" s="24" t="e">
        <f t="shared" ref="BN8:CL8" si="2">IF(BN4=1,BN7*BN7/BN5/BN6,BN7*BN6/BN5/BN7)</f>
        <v>#DIV/0!</v>
      </c>
      <c r="BO8" s="24" t="e">
        <f t="shared" si="2"/>
        <v>#DIV/0!</v>
      </c>
      <c r="BP8" s="24" t="e">
        <f t="shared" si="2"/>
        <v>#DIV/0!</v>
      </c>
      <c r="BQ8" s="24" t="e">
        <f t="shared" si="2"/>
        <v>#DIV/0!</v>
      </c>
      <c r="BR8" s="24" t="e">
        <f t="shared" si="2"/>
        <v>#DIV/0!</v>
      </c>
      <c r="BS8" s="24" t="e">
        <f t="shared" si="2"/>
        <v>#DIV/0!</v>
      </c>
      <c r="BT8" s="24" t="e">
        <f t="shared" si="2"/>
        <v>#DIV/0!</v>
      </c>
      <c r="BU8" s="24" t="e">
        <f t="shared" si="2"/>
        <v>#DIV/0!</v>
      </c>
      <c r="BV8" s="24" t="e">
        <f t="shared" si="2"/>
        <v>#DIV/0!</v>
      </c>
      <c r="BW8" s="24" t="e">
        <f t="shared" si="2"/>
        <v>#DIV/0!</v>
      </c>
      <c r="BX8" s="24" t="e">
        <f t="shared" si="2"/>
        <v>#DIV/0!</v>
      </c>
      <c r="BY8" s="24" t="e">
        <f t="shared" si="2"/>
        <v>#DIV/0!</v>
      </c>
      <c r="BZ8" s="24" t="e">
        <f t="shared" si="2"/>
        <v>#DIV/0!</v>
      </c>
      <c r="CA8" s="24" t="e">
        <f t="shared" si="2"/>
        <v>#DIV/0!</v>
      </c>
      <c r="CB8" s="24" t="e">
        <f t="shared" si="2"/>
        <v>#DIV/0!</v>
      </c>
      <c r="CC8" s="24" t="e">
        <f t="shared" si="2"/>
        <v>#DIV/0!</v>
      </c>
      <c r="CD8" s="24" t="e">
        <f t="shared" si="2"/>
        <v>#DIV/0!</v>
      </c>
      <c r="CE8" s="24" t="e">
        <f t="shared" si="2"/>
        <v>#DIV/0!</v>
      </c>
      <c r="CF8" s="24" t="e">
        <f t="shared" si="2"/>
        <v>#DIV/0!</v>
      </c>
      <c r="CG8" s="24" t="e">
        <f t="shared" si="2"/>
        <v>#DIV/0!</v>
      </c>
      <c r="CH8" s="24" t="e">
        <f t="shared" si="2"/>
        <v>#DIV/0!</v>
      </c>
      <c r="CI8" s="24" t="e">
        <f t="shared" si="2"/>
        <v>#DIV/0!</v>
      </c>
      <c r="CJ8" s="24" t="e">
        <f t="shared" si="2"/>
        <v>#DIV/0!</v>
      </c>
      <c r="CK8" s="24" t="e">
        <f t="shared" si="2"/>
        <v>#DIV/0!</v>
      </c>
      <c r="CL8" s="24" t="e">
        <f t="shared" si="2"/>
        <v>#DIV/0!</v>
      </c>
    </row>
    <row r="9" spans="1:90" ht="33.75" hidden="1" customHeight="1" x14ac:dyDescent="0.25">
      <c r="A9" s="195"/>
      <c r="B9" s="151"/>
      <c r="C9" s="152"/>
      <c r="D9" s="152"/>
      <c r="E9" s="152"/>
      <c r="F9" s="152"/>
      <c r="G9" s="152"/>
      <c r="H9" s="152"/>
      <c r="I9" s="152">
        <f t="shared" ref="I9:BM9" si="3">IFERROR(I8,0)</f>
        <v>0</v>
      </c>
      <c r="J9" s="152">
        <f t="shared" si="3"/>
        <v>0</v>
      </c>
      <c r="K9" s="152">
        <f t="shared" si="3"/>
        <v>0</v>
      </c>
      <c r="L9" s="25">
        <f t="shared" si="3"/>
        <v>0</v>
      </c>
      <c r="M9" s="25">
        <f t="shared" si="3"/>
        <v>0</v>
      </c>
      <c r="N9" s="25">
        <f t="shared" si="3"/>
        <v>0</v>
      </c>
      <c r="O9" s="25">
        <f t="shared" si="3"/>
        <v>0</v>
      </c>
      <c r="P9" s="25">
        <f t="shared" si="3"/>
        <v>0</v>
      </c>
      <c r="Q9" s="25">
        <f t="shared" si="3"/>
        <v>0</v>
      </c>
      <c r="R9" s="25">
        <f t="shared" si="3"/>
        <v>0</v>
      </c>
      <c r="S9" s="25">
        <f t="shared" si="3"/>
        <v>0</v>
      </c>
      <c r="T9" s="25">
        <f t="shared" si="3"/>
        <v>0</v>
      </c>
      <c r="U9" s="25">
        <f t="shared" si="3"/>
        <v>0</v>
      </c>
      <c r="V9" s="25">
        <f t="shared" si="3"/>
        <v>0</v>
      </c>
      <c r="W9" s="25">
        <f t="shared" si="3"/>
        <v>0</v>
      </c>
      <c r="X9" s="25">
        <f t="shared" si="3"/>
        <v>0</v>
      </c>
      <c r="Y9" s="25">
        <f t="shared" si="3"/>
        <v>0</v>
      </c>
      <c r="Z9" s="25">
        <f t="shared" si="3"/>
        <v>0</v>
      </c>
      <c r="AA9" s="25">
        <f t="shared" si="3"/>
        <v>0</v>
      </c>
      <c r="AB9" s="25">
        <f t="shared" si="3"/>
        <v>0</v>
      </c>
      <c r="AC9" s="25">
        <f t="shared" si="3"/>
        <v>0</v>
      </c>
      <c r="AD9" s="25">
        <f t="shared" si="3"/>
        <v>0</v>
      </c>
      <c r="AE9" s="25">
        <f t="shared" si="3"/>
        <v>0</v>
      </c>
      <c r="AF9" s="25">
        <f t="shared" si="3"/>
        <v>0</v>
      </c>
      <c r="AG9" s="25">
        <f t="shared" si="3"/>
        <v>0</v>
      </c>
      <c r="AH9" s="25">
        <f t="shared" si="3"/>
        <v>0</v>
      </c>
      <c r="AI9" s="25">
        <f t="shared" si="3"/>
        <v>0</v>
      </c>
      <c r="AJ9" s="25">
        <f t="shared" si="3"/>
        <v>0</v>
      </c>
      <c r="AK9" s="25">
        <f t="shared" si="3"/>
        <v>0</v>
      </c>
      <c r="AL9" s="25">
        <f t="shared" si="3"/>
        <v>0</v>
      </c>
      <c r="AM9" s="25">
        <f t="shared" si="3"/>
        <v>0</v>
      </c>
      <c r="AN9" s="25">
        <f t="shared" si="3"/>
        <v>0</v>
      </c>
      <c r="AO9" s="25">
        <f t="shared" si="3"/>
        <v>0</v>
      </c>
      <c r="AP9" s="25">
        <f t="shared" si="3"/>
        <v>0</v>
      </c>
      <c r="AQ9" s="25">
        <f t="shared" si="3"/>
        <v>0</v>
      </c>
      <c r="AR9" s="25">
        <f t="shared" si="3"/>
        <v>0</v>
      </c>
      <c r="AS9" s="25">
        <f t="shared" si="3"/>
        <v>0</v>
      </c>
      <c r="AT9" s="25">
        <f t="shared" si="3"/>
        <v>0</v>
      </c>
      <c r="AU9" s="25">
        <f t="shared" si="3"/>
        <v>0</v>
      </c>
      <c r="AV9" s="25">
        <f t="shared" si="3"/>
        <v>0</v>
      </c>
      <c r="AW9" s="25">
        <f t="shared" si="3"/>
        <v>0</v>
      </c>
      <c r="AX9" s="25">
        <f t="shared" si="3"/>
        <v>0</v>
      </c>
      <c r="AY9" s="25">
        <f t="shared" si="3"/>
        <v>0</v>
      </c>
      <c r="AZ9" s="25">
        <f t="shared" si="3"/>
        <v>0</v>
      </c>
      <c r="BA9" s="25">
        <f t="shared" si="3"/>
        <v>0</v>
      </c>
      <c r="BB9" s="25">
        <f t="shared" si="3"/>
        <v>0</v>
      </c>
      <c r="BC9" s="25">
        <f t="shared" si="3"/>
        <v>0</v>
      </c>
      <c r="BD9" s="25">
        <f t="shared" si="3"/>
        <v>0</v>
      </c>
      <c r="BE9" s="25">
        <f t="shared" si="3"/>
        <v>0</v>
      </c>
      <c r="BF9" s="25">
        <f t="shared" si="3"/>
        <v>0</v>
      </c>
      <c r="BG9" s="25">
        <f t="shared" si="3"/>
        <v>0</v>
      </c>
      <c r="BH9" s="25">
        <f t="shared" si="3"/>
        <v>0</v>
      </c>
      <c r="BI9" s="25">
        <f t="shared" si="3"/>
        <v>0</v>
      </c>
      <c r="BJ9" s="25">
        <f t="shared" si="3"/>
        <v>0</v>
      </c>
      <c r="BK9" s="25">
        <f t="shared" si="3"/>
        <v>0</v>
      </c>
      <c r="BL9" s="25">
        <f t="shared" si="3"/>
        <v>0</v>
      </c>
      <c r="BM9" s="25">
        <f t="shared" si="3"/>
        <v>0</v>
      </c>
      <c r="BN9" s="25">
        <f t="shared" ref="BN9:CL9" si="4">IFERROR(BN8,0)</f>
        <v>0</v>
      </c>
      <c r="BO9" s="25">
        <f t="shared" si="4"/>
        <v>0</v>
      </c>
      <c r="BP9" s="25">
        <f t="shared" si="4"/>
        <v>0</v>
      </c>
      <c r="BQ9" s="25">
        <f t="shared" si="4"/>
        <v>0</v>
      </c>
      <c r="BR9" s="25">
        <f t="shared" si="4"/>
        <v>0</v>
      </c>
      <c r="BS9" s="25">
        <f t="shared" si="4"/>
        <v>0</v>
      </c>
      <c r="BT9" s="25">
        <f t="shared" si="4"/>
        <v>0</v>
      </c>
      <c r="BU9" s="25">
        <f t="shared" si="4"/>
        <v>0</v>
      </c>
      <c r="BV9" s="25">
        <f t="shared" si="4"/>
        <v>0</v>
      </c>
      <c r="BW9" s="25">
        <f t="shared" si="4"/>
        <v>0</v>
      </c>
      <c r="BX9" s="25">
        <f t="shared" si="4"/>
        <v>0</v>
      </c>
      <c r="BY9" s="25">
        <f t="shared" si="4"/>
        <v>0</v>
      </c>
      <c r="BZ9" s="25">
        <f t="shared" si="4"/>
        <v>0</v>
      </c>
      <c r="CA9" s="25">
        <f t="shared" si="4"/>
        <v>0</v>
      </c>
      <c r="CB9" s="25">
        <f t="shared" si="4"/>
        <v>0</v>
      </c>
      <c r="CC9" s="25">
        <f t="shared" si="4"/>
        <v>0</v>
      </c>
      <c r="CD9" s="25">
        <f t="shared" si="4"/>
        <v>0</v>
      </c>
      <c r="CE9" s="25">
        <f t="shared" si="4"/>
        <v>0</v>
      </c>
      <c r="CF9" s="25">
        <f t="shared" si="4"/>
        <v>0</v>
      </c>
      <c r="CG9" s="25">
        <f t="shared" si="4"/>
        <v>0</v>
      </c>
      <c r="CH9" s="25">
        <f t="shared" si="4"/>
        <v>0</v>
      </c>
      <c r="CI9" s="25">
        <f t="shared" si="4"/>
        <v>0</v>
      </c>
      <c r="CJ9" s="25">
        <f t="shared" si="4"/>
        <v>0</v>
      </c>
      <c r="CK9" s="25">
        <f t="shared" si="4"/>
        <v>0</v>
      </c>
      <c r="CL9" s="25">
        <f t="shared" si="4"/>
        <v>0</v>
      </c>
    </row>
    <row r="10" spans="1:90" ht="11.25" hidden="1" customHeight="1" x14ac:dyDescent="0.25">
      <c r="A10" s="195"/>
      <c r="B10" s="140"/>
      <c r="C10" s="153">
        <v>1</v>
      </c>
      <c r="D10" s="153">
        <v>1</v>
      </c>
      <c r="E10" s="153">
        <v>1</v>
      </c>
      <c r="F10" s="153">
        <v>1</v>
      </c>
      <c r="G10" s="154"/>
      <c r="H10" s="154"/>
      <c r="I10" s="155">
        <f t="shared" ref="I10:BL10" si="5">IF(I9&gt;0,1,0)</f>
        <v>0</v>
      </c>
      <c r="J10" s="153">
        <f t="shared" si="5"/>
        <v>0</v>
      </c>
      <c r="K10" s="153">
        <f t="shared" si="5"/>
        <v>0</v>
      </c>
      <c r="L10" s="26">
        <f t="shared" si="5"/>
        <v>0</v>
      </c>
      <c r="M10" s="26">
        <f t="shared" si="5"/>
        <v>0</v>
      </c>
      <c r="N10" s="26">
        <f t="shared" si="5"/>
        <v>0</v>
      </c>
      <c r="O10" s="26">
        <f t="shared" si="5"/>
        <v>0</v>
      </c>
      <c r="P10" s="26">
        <f t="shared" si="5"/>
        <v>0</v>
      </c>
      <c r="Q10" s="26">
        <f t="shared" si="5"/>
        <v>0</v>
      </c>
      <c r="R10" s="26">
        <f t="shared" si="5"/>
        <v>0</v>
      </c>
      <c r="S10" s="26">
        <f t="shared" si="5"/>
        <v>0</v>
      </c>
      <c r="T10" s="26">
        <f t="shared" si="5"/>
        <v>0</v>
      </c>
      <c r="U10" s="26">
        <f t="shared" si="5"/>
        <v>0</v>
      </c>
      <c r="V10" s="26">
        <f t="shared" si="5"/>
        <v>0</v>
      </c>
      <c r="W10" s="26">
        <f t="shared" si="5"/>
        <v>0</v>
      </c>
      <c r="X10" s="26">
        <f t="shared" si="5"/>
        <v>0</v>
      </c>
      <c r="Y10" s="26">
        <f t="shared" si="5"/>
        <v>0</v>
      </c>
      <c r="Z10" s="26">
        <f t="shared" si="5"/>
        <v>0</v>
      </c>
      <c r="AA10" s="26">
        <f t="shared" si="5"/>
        <v>0</v>
      </c>
      <c r="AB10" s="26">
        <f t="shared" si="5"/>
        <v>0</v>
      </c>
      <c r="AC10" s="26">
        <f t="shared" si="5"/>
        <v>0</v>
      </c>
      <c r="AD10" s="26">
        <f t="shared" si="5"/>
        <v>0</v>
      </c>
      <c r="AE10" s="26">
        <f t="shared" si="5"/>
        <v>0</v>
      </c>
      <c r="AF10" s="26">
        <f t="shared" si="5"/>
        <v>0</v>
      </c>
      <c r="AG10" s="26">
        <f t="shared" si="5"/>
        <v>0</v>
      </c>
      <c r="AH10" s="26">
        <f t="shared" si="5"/>
        <v>0</v>
      </c>
      <c r="AI10" s="26">
        <f t="shared" si="5"/>
        <v>0</v>
      </c>
      <c r="AJ10" s="26">
        <f t="shared" si="5"/>
        <v>0</v>
      </c>
      <c r="AK10" s="26">
        <f t="shared" si="5"/>
        <v>0</v>
      </c>
      <c r="AL10" s="26">
        <f t="shared" si="5"/>
        <v>0</v>
      </c>
      <c r="AM10" s="26">
        <f t="shared" si="5"/>
        <v>0</v>
      </c>
      <c r="AN10" s="26">
        <f t="shared" si="5"/>
        <v>0</v>
      </c>
      <c r="AO10" s="26">
        <f t="shared" si="5"/>
        <v>0</v>
      </c>
      <c r="AP10" s="26">
        <f t="shared" si="5"/>
        <v>0</v>
      </c>
      <c r="AQ10" s="26">
        <f t="shared" si="5"/>
        <v>0</v>
      </c>
      <c r="AR10" s="26">
        <f t="shared" si="5"/>
        <v>0</v>
      </c>
      <c r="AS10" s="26">
        <f t="shared" si="5"/>
        <v>0</v>
      </c>
      <c r="AT10" s="26">
        <f t="shared" si="5"/>
        <v>0</v>
      </c>
      <c r="AU10" s="26">
        <f t="shared" si="5"/>
        <v>0</v>
      </c>
      <c r="AV10" s="26">
        <f t="shared" si="5"/>
        <v>0</v>
      </c>
      <c r="AW10" s="26">
        <f t="shared" si="5"/>
        <v>0</v>
      </c>
      <c r="AX10" s="26">
        <f t="shared" si="5"/>
        <v>0</v>
      </c>
      <c r="AY10" s="26">
        <f t="shared" si="5"/>
        <v>0</v>
      </c>
      <c r="AZ10" s="26">
        <f t="shared" si="5"/>
        <v>0</v>
      </c>
      <c r="BA10" s="26">
        <f t="shared" si="5"/>
        <v>0</v>
      </c>
      <c r="BB10" s="26">
        <f t="shared" si="5"/>
        <v>0</v>
      </c>
      <c r="BC10" s="26">
        <f t="shared" si="5"/>
        <v>0</v>
      </c>
      <c r="BD10" s="26">
        <f t="shared" si="5"/>
        <v>0</v>
      </c>
      <c r="BE10" s="26">
        <f t="shared" si="5"/>
        <v>0</v>
      </c>
      <c r="BF10" s="26">
        <f t="shared" si="5"/>
        <v>0</v>
      </c>
      <c r="BG10" s="26">
        <f t="shared" si="5"/>
        <v>0</v>
      </c>
      <c r="BH10" s="26">
        <f t="shared" si="5"/>
        <v>0</v>
      </c>
      <c r="BI10" s="26">
        <f t="shared" si="5"/>
        <v>0</v>
      </c>
      <c r="BJ10" s="26">
        <f t="shared" si="5"/>
        <v>0</v>
      </c>
      <c r="BK10" s="26">
        <f t="shared" si="5"/>
        <v>0</v>
      </c>
      <c r="BL10" s="26">
        <f t="shared" si="5"/>
        <v>0</v>
      </c>
      <c r="BM10" s="26">
        <f t="shared" ref="BM10:CL10" si="6">IF(BM9&gt;0,1,0)</f>
        <v>0</v>
      </c>
      <c r="BN10" s="26">
        <f t="shared" si="6"/>
        <v>0</v>
      </c>
      <c r="BO10" s="26">
        <f t="shared" si="6"/>
        <v>0</v>
      </c>
      <c r="BP10" s="26">
        <f t="shared" si="6"/>
        <v>0</v>
      </c>
      <c r="BQ10" s="26">
        <f t="shared" si="6"/>
        <v>0</v>
      </c>
      <c r="BR10" s="26">
        <f t="shared" si="6"/>
        <v>0</v>
      </c>
      <c r="BS10" s="26">
        <f t="shared" si="6"/>
        <v>0</v>
      </c>
      <c r="BT10" s="26">
        <f t="shared" si="6"/>
        <v>0</v>
      </c>
      <c r="BU10" s="26">
        <f t="shared" si="6"/>
        <v>0</v>
      </c>
      <c r="BV10" s="26">
        <f t="shared" si="6"/>
        <v>0</v>
      </c>
      <c r="BW10" s="26">
        <f t="shared" si="6"/>
        <v>0</v>
      </c>
      <c r="BX10" s="26">
        <f t="shared" si="6"/>
        <v>0</v>
      </c>
      <c r="BY10" s="26">
        <f t="shared" si="6"/>
        <v>0</v>
      </c>
      <c r="BZ10" s="26">
        <f t="shared" si="6"/>
        <v>0</v>
      </c>
      <c r="CA10" s="26">
        <f t="shared" si="6"/>
        <v>0</v>
      </c>
      <c r="CB10" s="26">
        <f t="shared" si="6"/>
        <v>0</v>
      </c>
      <c r="CC10" s="26">
        <f t="shared" si="6"/>
        <v>0</v>
      </c>
      <c r="CD10" s="26">
        <f t="shared" si="6"/>
        <v>0</v>
      </c>
      <c r="CE10" s="26">
        <f t="shared" si="6"/>
        <v>0</v>
      </c>
      <c r="CF10" s="26">
        <f t="shared" si="6"/>
        <v>0</v>
      </c>
      <c r="CG10" s="26">
        <f t="shared" si="6"/>
        <v>0</v>
      </c>
      <c r="CH10" s="26">
        <f t="shared" si="6"/>
        <v>0</v>
      </c>
      <c r="CI10" s="26">
        <f t="shared" si="6"/>
        <v>0</v>
      </c>
      <c r="CJ10" s="26">
        <f t="shared" si="6"/>
        <v>0</v>
      </c>
      <c r="CK10" s="26">
        <f t="shared" si="6"/>
        <v>0</v>
      </c>
      <c r="CL10" s="26">
        <f t="shared" si="6"/>
        <v>0</v>
      </c>
    </row>
    <row r="11" spans="1:90" x14ac:dyDescent="0.25">
      <c r="A11" s="195"/>
      <c r="B11" s="140" t="s">
        <v>28</v>
      </c>
      <c r="C11" s="153">
        <v>4</v>
      </c>
      <c r="D11" s="152"/>
      <c r="E11" s="152"/>
      <c r="F11" s="152"/>
      <c r="G11" s="152"/>
      <c r="H11" s="152"/>
      <c r="I11" s="152"/>
      <c r="J11" s="152"/>
      <c r="K11" s="152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</row>
    <row r="12" spans="1:90" ht="22.15" customHeight="1" x14ac:dyDescent="0.25">
      <c r="A12" s="195"/>
      <c r="B12" s="140" t="s">
        <v>25</v>
      </c>
      <c r="C12" s="156">
        <f>SUM(C8:F8)/C11</f>
        <v>1.6214979464979467</v>
      </c>
      <c r="D12" s="157"/>
      <c r="E12" s="157"/>
      <c r="F12" s="157"/>
      <c r="G12" s="157"/>
      <c r="H12" s="157"/>
      <c r="I12" s="135"/>
      <c r="J12" s="135"/>
      <c r="K12" s="135"/>
    </row>
    <row r="13" spans="1:90" ht="33.75" customHeight="1" x14ac:dyDescent="0.25">
      <c r="A13" s="196" t="s">
        <v>26</v>
      </c>
      <c r="B13" s="196"/>
      <c r="C13" s="196"/>
      <c r="D13" s="196"/>
      <c r="E13" s="196"/>
      <c r="F13" s="196"/>
      <c r="G13" s="196"/>
      <c r="H13" s="196"/>
      <c r="I13" s="135"/>
      <c r="J13" s="135"/>
      <c r="K13" s="135"/>
    </row>
    <row r="14" spans="1:90" ht="1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35"/>
      <c r="J14" s="135"/>
      <c r="K14" s="135"/>
    </row>
    <row r="15" spans="1:90" ht="28.9" hidden="1" customHeight="1" x14ac:dyDescent="0.25">
      <c r="A15" s="159" t="s">
        <v>27</v>
      </c>
      <c r="B15" s="145" t="s">
        <v>116</v>
      </c>
      <c r="C15" s="160"/>
      <c r="D15" s="135"/>
      <c r="E15" s="135"/>
      <c r="F15" s="135"/>
      <c r="G15" s="135"/>
      <c r="H15" s="135"/>
      <c r="I15" s="135"/>
      <c r="J15" s="135"/>
      <c r="K15" s="135"/>
    </row>
    <row r="16" spans="1:90" ht="35.25" customHeight="1" x14ac:dyDescent="0.25">
      <c r="A16" s="200" t="s">
        <v>27</v>
      </c>
      <c r="B16" s="145" t="s">
        <v>230</v>
      </c>
      <c r="C16" s="160">
        <f>'форма 1'!M10</f>
        <v>1495</v>
      </c>
      <c r="D16" s="135"/>
      <c r="E16" s="135"/>
      <c r="F16" s="135"/>
      <c r="G16" s="135"/>
      <c r="H16" s="135"/>
      <c r="I16" s="135"/>
      <c r="J16" s="135"/>
      <c r="K16" s="135"/>
    </row>
    <row r="17" spans="1:11" ht="27" customHeight="1" x14ac:dyDescent="0.25">
      <c r="A17" s="201"/>
      <c r="B17" s="145" t="s">
        <v>233</v>
      </c>
      <c r="C17" s="160">
        <f>'форма 1'!N10</f>
        <v>1172.4000000000001</v>
      </c>
      <c r="D17" s="135"/>
      <c r="E17" s="135"/>
      <c r="F17" s="135"/>
      <c r="G17" s="135"/>
      <c r="H17" s="135"/>
      <c r="I17" s="135"/>
      <c r="J17" s="135"/>
      <c r="K17" s="135"/>
    </row>
    <row r="18" spans="1:11" ht="22.5" customHeight="1" thickBot="1" x14ac:dyDescent="0.3">
      <c r="A18" s="197">
        <f>C17/C16</f>
        <v>0.78421404682274254</v>
      </c>
      <c r="B18" s="198"/>
      <c r="C18" s="199"/>
      <c r="D18" s="135"/>
      <c r="E18" s="135"/>
      <c r="F18" s="135"/>
      <c r="G18" s="135"/>
      <c r="H18" s="135"/>
      <c r="I18" s="135"/>
      <c r="J18" s="135"/>
      <c r="K18" s="135"/>
    </row>
    <row r="19" spans="1:11" ht="21.75" customHeight="1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1" ht="27" customHeight="1" x14ac:dyDescent="0.25">
      <c r="A20" s="161" t="s">
        <v>232</v>
      </c>
      <c r="B20" s="189">
        <f>A18*C12</f>
        <v>1.2716014665379216</v>
      </c>
      <c r="C20" s="189"/>
      <c r="D20" s="190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191"/>
      <c r="F20" s="191"/>
      <c r="G20" s="191"/>
      <c r="H20" s="191"/>
      <c r="I20" s="191"/>
      <c r="J20" s="135"/>
      <c r="K20" s="135"/>
    </row>
    <row r="21" spans="1:11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</row>
  </sheetData>
  <mergeCells count="8">
    <mergeCell ref="B20:C20"/>
    <mergeCell ref="D20:I20"/>
    <mergeCell ref="A1:K1"/>
    <mergeCell ref="A3:B3"/>
    <mergeCell ref="A4:A12"/>
    <mergeCell ref="A13:H13"/>
    <mergeCell ref="A18:C18"/>
    <mergeCell ref="A16:A17"/>
  </mergeCells>
  <phoneticPr fontId="13" type="noConversion"/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2"/>
  <sheetViews>
    <sheetView view="pageBreakPreview" zoomScale="110" zoomScaleSheetLayoutView="110" workbookViewId="0">
      <selection activeCell="CQ18" sqref="CQ18"/>
    </sheetView>
  </sheetViews>
  <sheetFormatPr defaultRowHeight="15" x14ac:dyDescent="0.25"/>
  <cols>
    <col min="1" max="1" width="58.7109375" style="18" customWidth="1"/>
    <col min="2" max="2" width="24.28515625" style="18" customWidth="1"/>
    <col min="3" max="3" width="10.7109375" style="18" customWidth="1"/>
    <col min="4" max="8" width="7.7109375" style="18" customWidth="1"/>
    <col min="9" max="9" width="8.28515625" style="18" customWidth="1"/>
    <col min="10" max="92" width="7.7109375" style="18" hidden="1" customWidth="1"/>
    <col min="93" max="16384" width="9.140625" style="18"/>
  </cols>
  <sheetData>
    <row r="1" spans="1:92" ht="57" customHeight="1" x14ac:dyDescent="0.25">
      <c r="A1" s="192" t="s">
        <v>207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2" spans="1:92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92" ht="30.6" customHeight="1" x14ac:dyDescent="0.25">
      <c r="A3" s="193" t="s">
        <v>14</v>
      </c>
      <c r="B3" s="194"/>
      <c r="C3" s="139" t="s">
        <v>17</v>
      </c>
      <c r="D3" s="139" t="s">
        <v>18</v>
      </c>
      <c r="E3" s="139" t="s">
        <v>19</v>
      </c>
      <c r="F3" s="139" t="s">
        <v>20</v>
      </c>
      <c r="G3" s="162" t="s">
        <v>21</v>
      </c>
      <c r="H3" s="137"/>
      <c r="I3" s="137"/>
      <c r="J3" s="138"/>
      <c r="K3" s="139"/>
      <c r="L3" s="139"/>
      <c r="M3" s="139"/>
      <c r="N3" s="19"/>
      <c r="O3" s="19"/>
      <c r="P3" s="19"/>
      <c r="Q3" s="19"/>
      <c r="R3" s="19"/>
      <c r="S3" s="19"/>
      <c r="T3" s="19"/>
      <c r="U3" s="19"/>
      <c r="V3" s="20"/>
      <c r="W3" s="19"/>
      <c r="X3" s="19"/>
      <c r="Y3" s="20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</row>
    <row r="4" spans="1:92" ht="16.899999999999999" customHeight="1" x14ac:dyDescent="0.25">
      <c r="A4" s="193" t="s">
        <v>22</v>
      </c>
      <c r="B4" s="140" t="s">
        <v>23</v>
      </c>
      <c r="C4" s="141">
        <v>1</v>
      </c>
      <c r="D4" s="141">
        <v>1</v>
      </c>
      <c r="E4" s="141">
        <v>1</v>
      </c>
      <c r="F4" s="141">
        <v>1</v>
      </c>
      <c r="G4" s="163">
        <v>1</v>
      </c>
      <c r="H4" s="142"/>
      <c r="I4" s="142"/>
      <c r="J4" s="143"/>
      <c r="K4" s="144"/>
      <c r="L4" s="144"/>
      <c r="M4" s="144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</row>
    <row r="5" spans="1:92" ht="16.899999999999999" customHeight="1" x14ac:dyDescent="0.25">
      <c r="A5" s="193"/>
      <c r="B5" s="145" t="s">
        <v>137</v>
      </c>
      <c r="C5" s="144">
        <f>'форма 5'!H14</f>
        <v>25</v>
      </c>
      <c r="D5" s="144">
        <f>'форма 5'!H15</f>
        <v>1610</v>
      </c>
      <c r="E5" s="144">
        <f>'форма 5'!H16</f>
        <v>52</v>
      </c>
      <c r="F5" s="144">
        <f>'форма 5'!H17</f>
        <v>670</v>
      </c>
      <c r="G5" s="144">
        <f>'форма 5'!H18</f>
        <v>210</v>
      </c>
      <c r="H5" s="142"/>
      <c r="I5" s="164"/>
      <c r="J5" s="143"/>
      <c r="K5" s="144"/>
      <c r="L5" s="144"/>
      <c r="M5" s="144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</row>
    <row r="6" spans="1:92" ht="21" customHeight="1" x14ac:dyDescent="0.25">
      <c r="A6" s="195"/>
      <c r="B6" s="145" t="s">
        <v>230</v>
      </c>
      <c r="C6" s="144">
        <f>'форма 5'!J14</f>
        <v>25</v>
      </c>
      <c r="D6" s="144">
        <f>'форма 5'!J15</f>
        <v>1610</v>
      </c>
      <c r="E6" s="144">
        <f>'форма 5'!J16</f>
        <v>60</v>
      </c>
      <c r="F6" s="144">
        <f>'форма 5'!J17</f>
        <v>670</v>
      </c>
      <c r="G6" s="163">
        <f>'форма 5'!J18</f>
        <v>250</v>
      </c>
      <c r="H6" s="142"/>
      <c r="I6" s="164"/>
      <c r="J6" s="143"/>
      <c r="K6" s="144"/>
      <c r="L6" s="144"/>
      <c r="M6" s="147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</row>
    <row r="7" spans="1:92" ht="22.9" customHeight="1" x14ac:dyDescent="0.25">
      <c r="A7" s="195"/>
      <c r="B7" s="145" t="s">
        <v>231</v>
      </c>
      <c r="C7" s="144">
        <f>'форма 5'!K14</f>
        <v>12</v>
      </c>
      <c r="D7" s="144">
        <f>'форма 5'!K15</f>
        <v>730</v>
      </c>
      <c r="E7" s="144">
        <f>'форма 5'!K16</f>
        <v>60</v>
      </c>
      <c r="F7" s="144">
        <f>'форма 5'!K17</f>
        <v>728</v>
      </c>
      <c r="G7" s="163">
        <f>'форма 5'!K18</f>
        <v>495</v>
      </c>
      <c r="H7" s="142"/>
      <c r="I7" s="164"/>
      <c r="J7" s="143"/>
      <c r="K7" s="144"/>
      <c r="L7" s="144"/>
      <c r="M7" s="147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3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</row>
    <row r="8" spans="1:92" ht="21.6" customHeight="1" x14ac:dyDescent="0.25">
      <c r="A8" s="195"/>
      <c r="B8" s="140" t="s">
        <v>24</v>
      </c>
      <c r="C8" s="150">
        <f>IF(C4=1,C7*C7/C5/C6,C7*C6/C5/C7)</f>
        <v>0.23039999999999999</v>
      </c>
      <c r="D8" s="150">
        <f t="shared" ref="D8:G8" si="0">IF(D4=1,D7*D7/D5/D6,D7*D6/D5/D7)</f>
        <v>0.20558620423594767</v>
      </c>
      <c r="E8" s="150">
        <f t="shared" si="0"/>
        <v>1.1538461538461537</v>
      </c>
      <c r="F8" s="150">
        <f t="shared" si="0"/>
        <v>1.180628202272221</v>
      </c>
      <c r="G8" s="150">
        <f t="shared" si="0"/>
        <v>4.6671428571428573</v>
      </c>
      <c r="H8" s="148"/>
      <c r="I8" s="148"/>
      <c r="J8" s="149"/>
      <c r="K8" s="150"/>
      <c r="L8" s="150"/>
      <c r="M8" s="150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 t="e">
        <f t="shared" ref="Z8:BO8" si="1">IF(Z4=1,Z7*Z7/Z5/Z6,Z7*Z6/Z5/Z7)</f>
        <v>#DIV/0!</v>
      </c>
      <c r="AA8" s="24" t="e">
        <f t="shared" si="1"/>
        <v>#DIV/0!</v>
      </c>
      <c r="AB8" s="24" t="e">
        <f t="shared" si="1"/>
        <v>#DIV/0!</v>
      </c>
      <c r="AC8" s="24" t="e">
        <f t="shared" si="1"/>
        <v>#DIV/0!</v>
      </c>
      <c r="AD8" s="24" t="e">
        <f t="shared" si="1"/>
        <v>#DIV/0!</v>
      </c>
      <c r="AE8" s="24" t="e">
        <f t="shared" si="1"/>
        <v>#DIV/0!</v>
      </c>
      <c r="AF8" s="24" t="e">
        <f t="shared" si="1"/>
        <v>#DIV/0!</v>
      </c>
      <c r="AG8" s="24" t="e">
        <f t="shared" si="1"/>
        <v>#DIV/0!</v>
      </c>
      <c r="AH8" s="24" t="e">
        <f t="shared" si="1"/>
        <v>#DIV/0!</v>
      </c>
      <c r="AI8" s="24" t="e">
        <f t="shared" si="1"/>
        <v>#DIV/0!</v>
      </c>
      <c r="AJ8" s="24" t="e">
        <f t="shared" si="1"/>
        <v>#DIV/0!</v>
      </c>
      <c r="AK8" s="24" t="e">
        <f t="shared" si="1"/>
        <v>#DIV/0!</v>
      </c>
      <c r="AL8" s="24" t="e">
        <f t="shared" si="1"/>
        <v>#DIV/0!</v>
      </c>
      <c r="AM8" s="24" t="e">
        <f t="shared" si="1"/>
        <v>#DIV/0!</v>
      </c>
      <c r="AN8" s="24" t="e">
        <f t="shared" si="1"/>
        <v>#DIV/0!</v>
      </c>
      <c r="AO8" s="24" t="e">
        <f t="shared" si="1"/>
        <v>#DIV/0!</v>
      </c>
      <c r="AP8" s="24" t="e">
        <f t="shared" si="1"/>
        <v>#DIV/0!</v>
      </c>
      <c r="AQ8" s="24" t="e">
        <f t="shared" si="1"/>
        <v>#DIV/0!</v>
      </c>
      <c r="AR8" s="24" t="e">
        <f t="shared" si="1"/>
        <v>#DIV/0!</v>
      </c>
      <c r="AS8" s="24" t="e">
        <f t="shared" si="1"/>
        <v>#DIV/0!</v>
      </c>
      <c r="AT8" s="24" t="e">
        <f t="shared" si="1"/>
        <v>#DIV/0!</v>
      </c>
      <c r="AU8" s="24" t="e">
        <f t="shared" si="1"/>
        <v>#DIV/0!</v>
      </c>
      <c r="AV8" s="24" t="e">
        <f t="shared" si="1"/>
        <v>#DIV/0!</v>
      </c>
      <c r="AW8" s="24" t="e">
        <f t="shared" si="1"/>
        <v>#DIV/0!</v>
      </c>
      <c r="AX8" s="24" t="e">
        <f t="shared" si="1"/>
        <v>#DIV/0!</v>
      </c>
      <c r="AY8" s="24" t="e">
        <f t="shared" si="1"/>
        <v>#DIV/0!</v>
      </c>
      <c r="AZ8" s="24" t="e">
        <f t="shared" si="1"/>
        <v>#DIV/0!</v>
      </c>
      <c r="BA8" s="24" t="e">
        <f t="shared" si="1"/>
        <v>#DIV/0!</v>
      </c>
      <c r="BB8" s="24" t="e">
        <f t="shared" si="1"/>
        <v>#DIV/0!</v>
      </c>
      <c r="BC8" s="24" t="e">
        <f t="shared" si="1"/>
        <v>#DIV/0!</v>
      </c>
      <c r="BD8" s="24" t="e">
        <f t="shared" si="1"/>
        <v>#DIV/0!</v>
      </c>
      <c r="BE8" s="24" t="e">
        <f t="shared" si="1"/>
        <v>#DIV/0!</v>
      </c>
      <c r="BF8" s="24" t="e">
        <f t="shared" si="1"/>
        <v>#DIV/0!</v>
      </c>
      <c r="BG8" s="24" t="e">
        <f t="shared" si="1"/>
        <v>#DIV/0!</v>
      </c>
      <c r="BH8" s="24" t="e">
        <f t="shared" si="1"/>
        <v>#DIV/0!</v>
      </c>
      <c r="BI8" s="24" t="e">
        <f t="shared" si="1"/>
        <v>#DIV/0!</v>
      </c>
      <c r="BJ8" s="24" t="e">
        <f t="shared" si="1"/>
        <v>#DIV/0!</v>
      </c>
      <c r="BK8" s="24" t="e">
        <f t="shared" si="1"/>
        <v>#DIV/0!</v>
      </c>
      <c r="BL8" s="24" t="e">
        <f t="shared" si="1"/>
        <v>#DIV/0!</v>
      </c>
      <c r="BM8" s="24" t="e">
        <f t="shared" si="1"/>
        <v>#DIV/0!</v>
      </c>
      <c r="BN8" s="24" t="e">
        <f t="shared" si="1"/>
        <v>#DIV/0!</v>
      </c>
      <c r="BO8" s="24" t="e">
        <f t="shared" si="1"/>
        <v>#DIV/0!</v>
      </c>
      <c r="BP8" s="24" t="e">
        <f t="shared" ref="BP8:CN8" si="2">IF(BP4=1,BP7*BP7/BP5/BP6,BP7*BP6/BP5/BP7)</f>
        <v>#DIV/0!</v>
      </c>
      <c r="BQ8" s="24" t="e">
        <f t="shared" si="2"/>
        <v>#DIV/0!</v>
      </c>
      <c r="BR8" s="24" t="e">
        <f t="shared" si="2"/>
        <v>#DIV/0!</v>
      </c>
      <c r="BS8" s="24" t="e">
        <f t="shared" si="2"/>
        <v>#DIV/0!</v>
      </c>
      <c r="BT8" s="24" t="e">
        <f t="shared" si="2"/>
        <v>#DIV/0!</v>
      </c>
      <c r="BU8" s="24" t="e">
        <f t="shared" si="2"/>
        <v>#DIV/0!</v>
      </c>
      <c r="BV8" s="24" t="e">
        <f t="shared" si="2"/>
        <v>#DIV/0!</v>
      </c>
      <c r="BW8" s="24" t="e">
        <f t="shared" si="2"/>
        <v>#DIV/0!</v>
      </c>
      <c r="BX8" s="24" t="e">
        <f t="shared" si="2"/>
        <v>#DIV/0!</v>
      </c>
      <c r="BY8" s="24" t="e">
        <f t="shared" si="2"/>
        <v>#DIV/0!</v>
      </c>
      <c r="BZ8" s="24" t="e">
        <f t="shared" si="2"/>
        <v>#DIV/0!</v>
      </c>
      <c r="CA8" s="24" t="e">
        <f t="shared" si="2"/>
        <v>#DIV/0!</v>
      </c>
      <c r="CB8" s="24" t="e">
        <f t="shared" si="2"/>
        <v>#DIV/0!</v>
      </c>
      <c r="CC8" s="24" t="e">
        <f t="shared" si="2"/>
        <v>#DIV/0!</v>
      </c>
      <c r="CD8" s="24" t="e">
        <f t="shared" si="2"/>
        <v>#DIV/0!</v>
      </c>
      <c r="CE8" s="24" t="e">
        <f t="shared" si="2"/>
        <v>#DIV/0!</v>
      </c>
      <c r="CF8" s="24" t="e">
        <f t="shared" si="2"/>
        <v>#DIV/0!</v>
      </c>
      <c r="CG8" s="24" t="e">
        <f t="shared" si="2"/>
        <v>#DIV/0!</v>
      </c>
      <c r="CH8" s="24" t="e">
        <f t="shared" si="2"/>
        <v>#DIV/0!</v>
      </c>
      <c r="CI8" s="24" t="e">
        <f t="shared" si="2"/>
        <v>#DIV/0!</v>
      </c>
      <c r="CJ8" s="24" t="e">
        <f t="shared" si="2"/>
        <v>#DIV/0!</v>
      </c>
      <c r="CK8" s="24" t="e">
        <f t="shared" si="2"/>
        <v>#DIV/0!</v>
      </c>
      <c r="CL8" s="24" t="e">
        <f t="shared" si="2"/>
        <v>#DIV/0!</v>
      </c>
      <c r="CM8" s="24" t="e">
        <f t="shared" si="2"/>
        <v>#DIV/0!</v>
      </c>
      <c r="CN8" s="24" t="e">
        <f t="shared" si="2"/>
        <v>#DIV/0!</v>
      </c>
    </row>
    <row r="9" spans="1:92" ht="33.75" hidden="1" customHeight="1" x14ac:dyDescent="0.25">
      <c r="A9" s="195"/>
      <c r="B9" s="151"/>
      <c r="C9" s="152">
        <f>IFERROR(C8,0)</f>
        <v>0.23039999999999999</v>
      </c>
      <c r="D9" s="152">
        <f t="shared" ref="D9:BO9" si="3">IFERROR(D8,0)</f>
        <v>0.20558620423594767</v>
      </c>
      <c r="E9" s="152">
        <f t="shared" si="3"/>
        <v>1.1538461538461537</v>
      </c>
      <c r="F9" s="152">
        <f t="shared" si="3"/>
        <v>1.180628202272221</v>
      </c>
      <c r="G9" s="152">
        <f t="shared" si="3"/>
        <v>4.6671428571428573</v>
      </c>
      <c r="H9" s="152"/>
      <c r="I9" s="152"/>
      <c r="J9" s="152">
        <f t="shared" si="3"/>
        <v>0</v>
      </c>
      <c r="K9" s="152">
        <f t="shared" si="3"/>
        <v>0</v>
      </c>
      <c r="L9" s="152">
        <f t="shared" si="3"/>
        <v>0</v>
      </c>
      <c r="M9" s="152">
        <f t="shared" si="3"/>
        <v>0</v>
      </c>
      <c r="N9" s="25">
        <f t="shared" si="3"/>
        <v>0</v>
      </c>
      <c r="O9" s="25">
        <f t="shared" si="3"/>
        <v>0</v>
      </c>
      <c r="P9" s="25">
        <f t="shared" si="3"/>
        <v>0</v>
      </c>
      <c r="Q9" s="25">
        <f t="shared" si="3"/>
        <v>0</v>
      </c>
      <c r="R9" s="25">
        <f t="shared" si="3"/>
        <v>0</v>
      </c>
      <c r="S9" s="25">
        <f t="shared" si="3"/>
        <v>0</v>
      </c>
      <c r="T9" s="25">
        <f t="shared" si="3"/>
        <v>0</v>
      </c>
      <c r="U9" s="25">
        <f t="shared" si="3"/>
        <v>0</v>
      </c>
      <c r="V9" s="25">
        <f t="shared" si="3"/>
        <v>0</v>
      </c>
      <c r="W9" s="25">
        <f t="shared" si="3"/>
        <v>0</v>
      </c>
      <c r="X9" s="25">
        <f t="shared" si="3"/>
        <v>0</v>
      </c>
      <c r="Y9" s="25">
        <f t="shared" si="3"/>
        <v>0</v>
      </c>
      <c r="Z9" s="25">
        <f t="shared" si="3"/>
        <v>0</v>
      </c>
      <c r="AA9" s="25">
        <f t="shared" si="3"/>
        <v>0</v>
      </c>
      <c r="AB9" s="25">
        <f t="shared" si="3"/>
        <v>0</v>
      </c>
      <c r="AC9" s="25">
        <f t="shared" si="3"/>
        <v>0</v>
      </c>
      <c r="AD9" s="25">
        <f t="shared" si="3"/>
        <v>0</v>
      </c>
      <c r="AE9" s="25">
        <f t="shared" si="3"/>
        <v>0</v>
      </c>
      <c r="AF9" s="25">
        <f t="shared" si="3"/>
        <v>0</v>
      </c>
      <c r="AG9" s="25">
        <f t="shared" si="3"/>
        <v>0</v>
      </c>
      <c r="AH9" s="25">
        <f t="shared" si="3"/>
        <v>0</v>
      </c>
      <c r="AI9" s="25">
        <f t="shared" si="3"/>
        <v>0</v>
      </c>
      <c r="AJ9" s="25">
        <f t="shared" si="3"/>
        <v>0</v>
      </c>
      <c r="AK9" s="25">
        <f t="shared" si="3"/>
        <v>0</v>
      </c>
      <c r="AL9" s="25">
        <f t="shared" si="3"/>
        <v>0</v>
      </c>
      <c r="AM9" s="25">
        <f t="shared" si="3"/>
        <v>0</v>
      </c>
      <c r="AN9" s="25">
        <f t="shared" si="3"/>
        <v>0</v>
      </c>
      <c r="AO9" s="25">
        <f t="shared" si="3"/>
        <v>0</v>
      </c>
      <c r="AP9" s="25">
        <f t="shared" si="3"/>
        <v>0</v>
      </c>
      <c r="AQ9" s="25">
        <f t="shared" si="3"/>
        <v>0</v>
      </c>
      <c r="AR9" s="25">
        <f t="shared" si="3"/>
        <v>0</v>
      </c>
      <c r="AS9" s="25">
        <f t="shared" si="3"/>
        <v>0</v>
      </c>
      <c r="AT9" s="25">
        <f t="shared" si="3"/>
        <v>0</v>
      </c>
      <c r="AU9" s="25">
        <f t="shared" si="3"/>
        <v>0</v>
      </c>
      <c r="AV9" s="25">
        <f t="shared" si="3"/>
        <v>0</v>
      </c>
      <c r="AW9" s="25">
        <f t="shared" si="3"/>
        <v>0</v>
      </c>
      <c r="AX9" s="25">
        <f t="shared" si="3"/>
        <v>0</v>
      </c>
      <c r="AY9" s="25">
        <f t="shared" si="3"/>
        <v>0</v>
      </c>
      <c r="AZ9" s="25">
        <f t="shared" si="3"/>
        <v>0</v>
      </c>
      <c r="BA9" s="25">
        <f t="shared" si="3"/>
        <v>0</v>
      </c>
      <c r="BB9" s="25">
        <f t="shared" si="3"/>
        <v>0</v>
      </c>
      <c r="BC9" s="25">
        <f t="shared" si="3"/>
        <v>0</v>
      </c>
      <c r="BD9" s="25">
        <f t="shared" si="3"/>
        <v>0</v>
      </c>
      <c r="BE9" s="25">
        <f t="shared" si="3"/>
        <v>0</v>
      </c>
      <c r="BF9" s="25">
        <f t="shared" si="3"/>
        <v>0</v>
      </c>
      <c r="BG9" s="25">
        <f t="shared" si="3"/>
        <v>0</v>
      </c>
      <c r="BH9" s="25">
        <f t="shared" si="3"/>
        <v>0</v>
      </c>
      <c r="BI9" s="25">
        <f t="shared" si="3"/>
        <v>0</v>
      </c>
      <c r="BJ9" s="25">
        <f t="shared" si="3"/>
        <v>0</v>
      </c>
      <c r="BK9" s="25">
        <f t="shared" si="3"/>
        <v>0</v>
      </c>
      <c r="BL9" s="25">
        <f t="shared" si="3"/>
        <v>0</v>
      </c>
      <c r="BM9" s="25">
        <f t="shared" si="3"/>
        <v>0</v>
      </c>
      <c r="BN9" s="25">
        <f t="shared" si="3"/>
        <v>0</v>
      </c>
      <c r="BO9" s="25">
        <f t="shared" si="3"/>
        <v>0</v>
      </c>
      <c r="BP9" s="25">
        <f t="shared" ref="BP9:CN9" si="4">IFERROR(BP8,0)</f>
        <v>0</v>
      </c>
      <c r="BQ9" s="25">
        <f t="shared" si="4"/>
        <v>0</v>
      </c>
      <c r="BR9" s="25">
        <f t="shared" si="4"/>
        <v>0</v>
      </c>
      <c r="BS9" s="25">
        <f t="shared" si="4"/>
        <v>0</v>
      </c>
      <c r="BT9" s="25">
        <f t="shared" si="4"/>
        <v>0</v>
      </c>
      <c r="BU9" s="25">
        <f t="shared" si="4"/>
        <v>0</v>
      </c>
      <c r="BV9" s="25">
        <f t="shared" si="4"/>
        <v>0</v>
      </c>
      <c r="BW9" s="25">
        <f t="shared" si="4"/>
        <v>0</v>
      </c>
      <c r="BX9" s="25">
        <f t="shared" si="4"/>
        <v>0</v>
      </c>
      <c r="BY9" s="25">
        <f t="shared" si="4"/>
        <v>0</v>
      </c>
      <c r="BZ9" s="25">
        <f t="shared" si="4"/>
        <v>0</v>
      </c>
      <c r="CA9" s="25">
        <f t="shared" si="4"/>
        <v>0</v>
      </c>
      <c r="CB9" s="25">
        <f t="shared" si="4"/>
        <v>0</v>
      </c>
      <c r="CC9" s="25">
        <f t="shared" si="4"/>
        <v>0</v>
      </c>
      <c r="CD9" s="25">
        <f t="shared" si="4"/>
        <v>0</v>
      </c>
      <c r="CE9" s="25">
        <f t="shared" si="4"/>
        <v>0</v>
      </c>
      <c r="CF9" s="25">
        <f t="shared" si="4"/>
        <v>0</v>
      </c>
      <c r="CG9" s="25">
        <f t="shared" si="4"/>
        <v>0</v>
      </c>
      <c r="CH9" s="25">
        <f t="shared" si="4"/>
        <v>0</v>
      </c>
      <c r="CI9" s="25">
        <f t="shared" si="4"/>
        <v>0</v>
      </c>
      <c r="CJ9" s="25">
        <f t="shared" si="4"/>
        <v>0</v>
      </c>
      <c r="CK9" s="25">
        <f t="shared" si="4"/>
        <v>0</v>
      </c>
      <c r="CL9" s="25">
        <f t="shared" si="4"/>
        <v>0</v>
      </c>
      <c r="CM9" s="25">
        <f t="shared" si="4"/>
        <v>0</v>
      </c>
      <c r="CN9" s="25">
        <f t="shared" si="4"/>
        <v>0</v>
      </c>
    </row>
    <row r="10" spans="1:92" ht="33.75" hidden="1" customHeight="1" x14ac:dyDescent="0.25">
      <c r="A10" s="195"/>
      <c r="B10" s="140"/>
      <c r="C10" s="153">
        <f t="shared" ref="C10:BN10" si="5">IF(C9&gt;0,1,0)</f>
        <v>1</v>
      </c>
      <c r="D10" s="153">
        <f t="shared" si="5"/>
        <v>1</v>
      </c>
      <c r="E10" s="153">
        <f t="shared" si="5"/>
        <v>1</v>
      </c>
      <c r="F10" s="153">
        <f t="shared" si="5"/>
        <v>1</v>
      </c>
      <c r="G10" s="165">
        <f t="shared" si="5"/>
        <v>1</v>
      </c>
      <c r="H10" s="154"/>
      <c r="I10" s="154"/>
      <c r="J10" s="155">
        <f t="shared" si="5"/>
        <v>0</v>
      </c>
      <c r="K10" s="153">
        <f t="shared" si="5"/>
        <v>0</v>
      </c>
      <c r="L10" s="153">
        <f t="shared" si="5"/>
        <v>0</v>
      </c>
      <c r="M10" s="153">
        <f t="shared" si="5"/>
        <v>0</v>
      </c>
      <c r="N10" s="26">
        <f t="shared" si="5"/>
        <v>0</v>
      </c>
      <c r="O10" s="26">
        <f t="shared" si="5"/>
        <v>0</v>
      </c>
      <c r="P10" s="26">
        <f t="shared" si="5"/>
        <v>0</v>
      </c>
      <c r="Q10" s="26">
        <f t="shared" si="5"/>
        <v>0</v>
      </c>
      <c r="R10" s="26">
        <f t="shared" si="5"/>
        <v>0</v>
      </c>
      <c r="S10" s="26">
        <f t="shared" si="5"/>
        <v>0</v>
      </c>
      <c r="T10" s="26">
        <f t="shared" si="5"/>
        <v>0</v>
      </c>
      <c r="U10" s="26">
        <f t="shared" si="5"/>
        <v>0</v>
      </c>
      <c r="V10" s="26">
        <f t="shared" si="5"/>
        <v>0</v>
      </c>
      <c r="W10" s="26">
        <f t="shared" si="5"/>
        <v>0</v>
      </c>
      <c r="X10" s="26">
        <f t="shared" si="5"/>
        <v>0</v>
      </c>
      <c r="Y10" s="26">
        <f t="shared" si="5"/>
        <v>0</v>
      </c>
      <c r="Z10" s="26">
        <f t="shared" si="5"/>
        <v>0</v>
      </c>
      <c r="AA10" s="26">
        <f t="shared" si="5"/>
        <v>0</v>
      </c>
      <c r="AB10" s="26">
        <f t="shared" si="5"/>
        <v>0</v>
      </c>
      <c r="AC10" s="26">
        <f t="shared" si="5"/>
        <v>0</v>
      </c>
      <c r="AD10" s="26">
        <f t="shared" si="5"/>
        <v>0</v>
      </c>
      <c r="AE10" s="26">
        <f t="shared" si="5"/>
        <v>0</v>
      </c>
      <c r="AF10" s="26">
        <f t="shared" si="5"/>
        <v>0</v>
      </c>
      <c r="AG10" s="26">
        <f t="shared" si="5"/>
        <v>0</v>
      </c>
      <c r="AH10" s="26">
        <f t="shared" si="5"/>
        <v>0</v>
      </c>
      <c r="AI10" s="26">
        <f t="shared" si="5"/>
        <v>0</v>
      </c>
      <c r="AJ10" s="26">
        <f t="shared" si="5"/>
        <v>0</v>
      </c>
      <c r="AK10" s="26">
        <f t="shared" si="5"/>
        <v>0</v>
      </c>
      <c r="AL10" s="26">
        <f t="shared" si="5"/>
        <v>0</v>
      </c>
      <c r="AM10" s="26">
        <f t="shared" si="5"/>
        <v>0</v>
      </c>
      <c r="AN10" s="26">
        <f t="shared" si="5"/>
        <v>0</v>
      </c>
      <c r="AO10" s="26">
        <f t="shared" si="5"/>
        <v>0</v>
      </c>
      <c r="AP10" s="26">
        <f t="shared" si="5"/>
        <v>0</v>
      </c>
      <c r="AQ10" s="26">
        <f t="shared" si="5"/>
        <v>0</v>
      </c>
      <c r="AR10" s="26">
        <f t="shared" si="5"/>
        <v>0</v>
      </c>
      <c r="AS10" s="26">
        <f t="shared" si="5"/>
        <v>0</v>
      </c>
      <c r="AT10" s="26">
        <f t="shared" si="5"/>
        <v>0</v>
      </c>
      <c r="AU10" s="26">
        <f t="shared" si="5"/>
        <v>0</v>
      </c>
      <c r="AV10" s="26">
        <f t="shared" si="5"/>
        <v>0</v>
      </c>
      <c r="AW10" s="26">
        <f t="shared" si="5"/>
        <v>0</v>
      </c>
      <c r="AX10" s="26">
        <f t="shared" si="5"/>
        <v>0</v>
      </c>
      <c r="AY10" s="26">
        <f t="shared" si="5"/>
        <v>0</v>
      </c>
      <c r="AZ10" s="26">
        <f t="shared" si="5"/>
        <v>0</v>
      </c>
      <c r="BA10" s="26">
        <f t="shared" si="5"/>
        <v>0</v>
      </c>
      <c r="BB10" s="26">
        <f t="shared" si="5"/>
        <v>0</v>
      </c>
      <c r="BC10" s="26">
        <f t="shared" si="5"/>
        <v>0</v>
      </c>
      <c r="BD10" s="26">
        <f t="shared" si="5"/>
        <v>0</v>
      </c>
      <c r="BE10" s="26">
        <f t="shared" si="5"/>
        <v>0</v>
      </c>
      <c r="BF10" s="26">
        <f t="shared" si="5"/>
        <v>0</v>
      </c>
      <c r="BG10" s="26">
        <f t="shared" si="5"/>
        <v>0</v>
      </c>
      <c r="BH10" s="26">
        <f t="shared" si="5"/>
        <v>0</v>
      </c>
      <c r="BI10" s="26">
        <f t="shared" si="5"/>
        <v>0</v>
      </c>
      <c r="BJ10" s="26">
        <f t="shared" si="5"/>
        <v>0</v>
      </c>
      <c r="BK10" s="26">
        <f t="shared" si="5"/>
        <v>0</v>
      </c>
      <c r="BL10" s="26">
        <f t="shared" si="5"/>
        <v>0</v>
      </c>
      <c r="BM10" s="26">
        <f t="shared" si="5"/>
        <v>0</v>
      </c>
      <c r="BN10" s="26">
        <f t="shared" si="5"/>
        <v>0</v>
      </c>
      <c r="BO10" s="26">
        <f t="shared" ref="BO10:CN10" si="6">IF(BO9&gt;0,1,0)</f>
        <v>0</v>
      </c>
      <c r="BP10" s="26">
        <f t="shared" si="6"/>
        <v>0</v>
      </c>
      <c r="BQ10" s="26">
        <f t="shared" si="6"/>
        <v>0</v>
      </c>
      <c r="BR10" s="26">
        <f t="shared" si="6"/>
        <v>0</v>
      </c>
      <c r="BS10" s="26">
        <f t="shared" si="6"/>
        <v>0</v>
      </c>
      <c r="BT10" s="26">
        <f t="shared" si="6"/>
        <v>0</v>
      </c>
      <c r="BU10" s="26">
        <f t="shared" si="6"/>
        <v>0</v>
      </c>
      <c r="BV10" s="26">
        <f t="shared" si="6"/>
        <v>0</v>
      </c>
      <c r="BW10" s="26">
        <f t="shared" si="6"/>
        <v>0</v>
      </c>
      <c r="BX10" s="26">
        <f t="shared" si="6"/>
        <v>0</v>
      </c>
      <c r="BY10" s="26">
        <f t="shared" si="6"/>
        <v>0</v>
      </c>
      <c r="BZ10" s="26">
        <f t="shared" si="6"/>
        <v>0</v>
      </c>
      <c r="CA10" s="26">
        <f t="shared" si="6"/>
        <v>0</v>
      </c>
      <c r="CB10" s="26">
        <f t="shared" si="6"/>
        <v>0</v>
      </c>
      <c r="CC10" s="26">
        <f t="shared" si="6"/>
        <v>0</v>
      </c>
      <c r="CD10" s="26">
        <f t="shared" si="6"/>
        <v>0</v>
      </c>
      <c r="CE10" s="26">
        <f t="shared" si="6"/>
        <v>0</v>
      </c>
      <c r="CF10" s="26">
        <f t="shared" si="6"/>
        <v>0</v>
      </c>
      <c r="CG10" s="26">
        <f t="shared" si="6"/>
        <v>0</v>
      </c>
      <c r="CH10" s="26">
        <f t="shared" si="6"/>
        <v>0</v>
      </c>
      <c r="CI10" s="26">
        <f t="shared" si="6"/>
        <v>0</v>
      </c>
      <c r="CJ10" s="26">
        <f t="shared" si="6"/>
        <v>0</v>
      </c>
      <c r="CK10" s="26">
        <f t="shared" si="6"/>
        <v>0</v>
      </c>
      <c r="CL10" s="26">
        <f t="shared" si="6"/>
        <v>0</v>
      </c>
      <c r="CM10" s="26">
        <f t="shared" si="6"/>
        <v>0</v>
      </c>
      <c r="CN10" s="26">
        <f t="shared" si="6"/>
        <v>0</v>
      </c>
    </row>
    <row r="11" spans="1:92" ht="33.75" customHeight="1" x14ac:dyDescent="0.25">
      <c r="A11" s="195"/>
      <c r="B11" s="140" t="s">
        <v>28</v>
      </c>
      <c r="C11" s="153">
        <f>SUM(C10:G10)</f>
        <v>5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</row>
    <row r="12" spans="1:92" ht="22.15" customHeight="1" x14ac:dyDescent="0.25">
      <c r="A12" s="195"/>
      <c r="B12" s="140" t="s">
        <v>25</v>
      </c>
      <c r="C12" s="156">
        <f>SUM(C8:F8)/C11</f>
        <v>0.55409211207086451</v>
      </c>
      <c r="D12" s="157"/>
      <c r="E12" s="157"/>
      <c r="F12" s="157"/>
      <c r="G12" s="157"/>
      <c r="H12" s="157"/>
      <c r="I12" s="157"/>
      <c r="J12" s="157"/>
      <c r="K12" s="135"/>
      <c r="L12" s="135"/>
      <c r="M12" s="135"/>
    </row>
    <row r="13" spans="1:92" ht="29.25" customHeight="1" x14ac:dyDescent="0.25">
      <c r="A13" s="196" t="s">
        <v>26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35"/>
      <c r="L13" s="135"/>
      <c r="M13" s="135"/>
    </row>
    <row r="14" spans="1:92" ht="1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35"/>
      <c r="L14" s="135"/>
      <c r="M14" s="135"/>
    </row>
    <row r="15" spans="1:92" ht="28.9" hidden="1" customHeight="1" x14ac:dyDescent="0.25">
      <c r="A15" s="159" t="s">
        <v>27</v>
      </c>
      <c r="B15" s="145" t="s">
        <v>116</v>
      </c>
      <c r="C15" s="160"/>
      <c r="D15" s="135"/>
      <c r="E15" s="135"/>
      <c r="F15" s="135"/>
      <c r="G15" s="135"/>
      <c r="H15" s="135"/>
      <c r="I15" s="135"/>
      <c r="J15" s="135"/>
      <c r="K15" s="135"/>
      <c r="L15" s="135"/>
      <c r="M15" s="135"/>
    </row>
    <row r="16" spans="1:92" ht="33.75" customHeight="1" x14ac:dyDescent="0.25">
      <c r="A16" s="200" t="s">
        <v>27</v>
      </c>
      <c r="B16" s="145" t="s">
        <v>230</v>
      </c>
      <c r="C16" s="160">
        <f>'форма 1'!M17</f>
        <v>21776.89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</row>
    <row r="17" spans="1:13" ht="27" customHeight="1" x14ac:dyDescent="0.25">
      <c r="A17" s="201"/>
      <c r="B17" s="145" t="s">
        <v>233</v>
      </c>
      <c r="C17" s="160">
        <f>'форма 1'!N17</f>
        <v>21225.9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</row>
    <row r="18" spans="1:13" ht="22.5" customHeight="1" thickBot="1" x14ac:dyDescent="0.3">
      <c r="A18" s="197">
        <f>C17/C16</f>
        <v>0.97469840734834046</v>
      </c>
      <c r="B18" s="198"/>
      <c r="C18" s="199"/>
      <c r="D18" s="135"/>
      <c r="E18" s="135"/>
      <c r="F18" s="135"/>
      <c r="G18" s="135"/>
      <c r="H18" s="135"/>
      <c r="I18" s="135"/>
      <c r="J18" s="135"/>
      <c r="K18" s="135"/>
      <c r="L18" s="135"/>
      <c r="M18" s="135"/>
    </row>
    <row r="19" spans="1:13" ht="21.75" customHeight="1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</row>
    <row r="20" spans="1:13" ht="47.25" customHeight="1" x14ac:dyDescent="0.25">
      <c r="A20" s="161" t="s">
        <v>232</v>
      </c>
      <c r="B20" s="189">
        <f>A18*C12</f>
        <v>0.54007269915974976</v>
      </c>
      <c r="C20" s="189"/>
      <c r="D20" s="202" t="str">
        <f>IF(B20&gt;0.95,"высокоэффективная", IF(B20&gt;=0.8,"эффективная", IF(B20&lt;0.4,"неэффективная","уровень эффективности удовлетворительный")))</f>
        <v>уровень эффективности удовлетворительный</v>
      </c>
      <c r="E20" s="203"/>
      <c r="F20" s="203"/>
      <c r="G20" s="203"/>
      <c r="H20" s="203"/>
      <c r="I20" s="203"/>
      <c r="J20" s="203"/>
      <c r="K20" s="203"/>
      <c r="L20" s="135"/>
      <c r="M20" s="135"/>
    </row>
    <row r="21" spans="1:13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</row>
    <row r="22" spans="1:13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</row>
  </sheetData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honeticPr fontId="13" type="noConversion"/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workbookViewId="0">
      <selection activeCell="J41" sqref="J41"/>
    </sheetView>
  </sheetViews>
  <sheetFormatPr defaultRowHeight="15" x14ac:dyDescent="0.25"/>
  <cols>
    <col min="1" max="1" width="3.42578125" customWidth="1"/>
    <col min="2" max="2" width="3.140625" customWidth="1"/>
    <col min="3" max="3" width="4" customWidth="1"/>
    <col min="4" max="4" width="3.28515625" customWidth="1"/>
    <col min="5" max="5" width="26.28515625" customWidth="1"/>
    <col min="6" max="6" width="20.28515625" customWidth="1"/>
    <col min="7" max="7" width="5.7109375" customWidth="1"/>
    <col min="8" max="8" width="4" customWidth="1"/>
    <col min="9" max="9" width="4.42578125" customWidth="1"/>
    <col min="10" max="10" width="9.85546875" customWidth="1"/>
    <col min="11" max="11" width="4.85546875" style="178" customWidth="1"/>
    <col min="12" max="14" width="12.5703125" customWidth="1"/>
    <col min="15" max="15" width="10.28515625" customWidth="1"/>
    <col min="16" max="16" width="9.140625" customWidth="1"/>
  </cols>
  <sheetData>
    <row r="1" spans="1:19" ht="46.5" customHeight="1" x14ac:dyDescent="0.25">
      <c r="A1" s="220" t="s">
        <v>140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3" spans="1:19" ht="49.5" customHeight="1" x14ac:dyDescent="0.25">
      <c r="A3" s="228" t="s">
        <v>51</v>
      </c>
      <c r="B3" s="229"/>
      <c r="C3" s="229"/>
      <c r="D3" s="230"/>
      <c r="E3" s="217" t="s">
        <v>61</v>
      </c>
      <c r="F3" s="217" t="s">
        <v>99</v>
      </c>
      <c r="G3" s="222" t="s">
        <v>42</v>
      </c>
      <c r="H3" s="223"/>
      <c r="I3" s="223"/>
      <c r="J3" s="223"/>
      <c r="K3" s="224"/>
      <c r="L3" s="217" t="s">
        <v>173</v>
      </c>
      <c r="M3" s="217"/>
      <c r="N3" s="217"/>
      <c r="O3" s="236" t="s">
        <v>97</v>
      </c>
      <c r="P3" s="237"/>
    </row>
    <row r="4" spans="1:19" ht="47.25" customHeight="1" x14ac:dyDescent="0.25">
      <c r="A4" s="231"/>
      <c r="B4" s="232"/>
      <c r="C4" s="232"/>
      <c r="D4" s="233"/>
      <c r="E4" s="217"/>
      <c r="F4" s="217"/>
      <c r="G4" s="225"/>
      <c r="H4" s="226"/>
      <c r="I4" s="226"/>
      <c r="J4" s="226"/>
      <c r="K4" s="227"/>
      <c r="L4" s="218" t="s">
        <v>117</v>
      </c>
      <c r="M4" s="218" t="s">
        <v>118</v>
      </c>
      <c r="N4" s="218" t="s">
        <v>94</v>
      </c>
      <c r="O4" s="218" t="s">
        <v>119</v>
      </c>
      <c r="P4" s="235" t="s">
        <v>120</v>
      </c>
    </row>
    <row r="5" spans="1:19" ht="21" x14ac:dyDescent="0.25">
      <c r="A5" s="48" t="s">
        <v>62</v>
      </c>
      <c r="B5" s="48" t="s">
        <v>52</v>
      </c>
      <c r="C5" s="48" t="s">
        <v>53</v>
      </c>
      <c r="D5" s="48" t="s">
        <v>54</v>
      </c>
      <c r="E5" s="217"/>
      <c r="F5" s="217"/>
      <c r="G5" s="49" t="s">
        <v>43</v>
      </c>
      <c r="H5" s="49" t="s">
        <v>44</v>
      </c>
      <c r="I5" s="49" t="s">
        <v>45</v>
      </c>
      <c r="J5" s="49" t="s">
        <v>46</v>
      </c>
      <c r="K5" s="171" t="s">
        <v>47</v>
      </c>
      <c r="L5" s="219"/>
      <c r="M5" s="234"/>
      <c r="N5" s="234"/>
      <c r="O5" s="234"/>
      <c r="P5" s="234"/>
    </row>
    <row r="6" spans="1:19" x14ac:dyDescent="0.25">
      <c r="A6" s="204" t="s">
        <v>89</v>
      </c>
      <c r="B6" s="205"/>
      <c r="C6" s="205"/>
      <c r="D6" s="205"/>
      <c r="E6" s="206" t="s">
        <v>141</v>
      </c>
      <c r="F6" s="42" t="s">
        <v>69</v>
      </c>
      <c r="G6" s="50"/>
      <c r="H6" s="51"/>
      <c r="I6" s="51"/>
      <c r="J6" s="51"/>
      <c r="K6" s="172"/>
      <c r="L6" s="65">
        <f>L10+L17</f>
        <v>16332.400000000001</v>
      </c>
      <c r="M6" s="65">
        <f t="shared" ref="M6:N6" si="0">M10+M17</f>
        <v>23271.89</v>
      </c>
      <c r="N6" s="65">
        <f t="shared" si="0"/>
        <v>22398.300000000003</v>
      </c>
      <c r="O6" s="69">
        <f>N6/L6*100</f>
        <v>137.14028556733854</v>
      </c>
      <c r="P6" s="66">
        <f>N6/M6*100</f>
        <v>96.246157918415747</v>
      </c>
    </row>
    <row r="7" spans="1:19" ht="102" customHeight="1" x14ac:dyDescent="0.25">
      <c r="A7" s="204"/>
      <c r="B7" s="205"/>
      <c r="C7" s="205"/>
      <c r="D7" s="205"/>
      <c r="E7" s="206"/>
      <c r="F7" s="59" t="s">
        <v>142</v>
      </c>
      <c r="G7" s="60">
        <v>280</v>
      </c>
      <c r="H7" s="57"/>
      <c r="I7" s="57"/>
      <c r="J7" s="57"/>
      <c r="K7" s="173"/>
      <c r="L7" s="64">
        <f>L11+L18</f>
        <v>4044.3999999999996</v>
      </c>
      <c r="M7" s="64">
        <f t="shared" ref="M7:N7" si="1">M11+M18</f>
        <v>7273.09</v>
      </c>
      <c r="N7" s="64">
        <f t="shared" si="1"/>
        <v>6399.5</v>
      </c>
      <c r="O7" s="99">
        <f>N7/L7*100</f>
        <v>158.23113440807043</v>
      </c>
      <c r="P7" s="41">
        <f>N7/M7*100</f>
        <v>87.988736561763986</v>
      </c>
    </row>
    <row r="8" spans="1:19" ht="103.5" customHeight="1" x14ac:dyDescent="0.25">
      <c r="A8" s="204"/>
      <c r="B8" s="205"/>
      <c r="C8" s="205"/>
      <c r="D8" s="205"/>
      <c r="E8" s="206"/>
      <c r="F8" s="59" t="s">
        <v>143</v>
      </c>
      <c r="G8" s="60">
        <v>285</v>
      </c>
      <c r="H8" s="57"/>
      <c r="I8" s="57"/>
      <c r="J8" s="57"/>
      <c r="K8" s="174"/>
      <c r="L8" s="64">
        <f>SUM(L19:L19)</f>
        <v>100</v>
      </c>
      <c r="M8" s="64">
        <f t="shared" ref="M8:N8" si="2">SUM(M19:M19)</f>
        <v>130</v>
      </c>
      <c r="N8" s="64">
        <f t="shared" si="2"/>
        <v>130</v>
      </c>
      <c r="O8" s="99">
        <f t="shared" ref="O8:O9" si="3">N8/L8*100</f>
        <v>130</v>
      </c>
      <c r="P8" s="41">
        <f t="shared" ref="P8:P13" si="4">N8/M8*100</f>
        <v>100</v>
      </c>
    </row>
    <row r="9" spans="1:19" ht="84.75" customHeight="1" x14ac:dyDescent="0.25">
      <c r="A9" s="204"/>
      <c r="B9" s="205"/>
      <c r="C9" s="205"/>
      <c r="D9" s="205"/>
      <c r="E9" s="206"/>
      <c r="F9" s="59" t="s">
        <v>144</v>
      </c>
      <c r="G9" s="60">
        <v>283</v>
      </c>
      <c r="H9" s="57"/>
      <c r="I9" s="57"/>
      <c r="J9" s="57"/>
      <c r="K9" s="174"/>
      <c r="L9" s="100">
        <f>SUM(L20:L20)</f>
        <v>12188</v>
      </c>
      <c r="M9" s="100">
        <f t="shared" ref="M9:N9" si="5">SUM(M20:M20)</f>
        <v>15868.8</v>
      </c>
      <c r="N9" s="100">
        <f t="shared" si="5"/>
        <v>15868.8</v>
      </c>
      <c r="O9" s="99">
        <f t="shared" si="3"/>
        <v>130.20019691499834</v>
      </c>
      <c r="P9" s="41">
        <f t="shared" si="4"/>
        <v>100</v>
      </c>
    </row>
    <row r="10" spans="1:19" x14ac:dyDescent="0.25">
      <c r="A10" s="208" t="s">
        <v>89</v>
      </c>
      <c r="B10" s="208">
        <v>1</v>
      </c>
      <c r="C10" s="208"/>
      <c r="D10" s="208"/>
      <c r="E10" s="206" t="s">
        <v>107</v>
      </c>
      <c r="F10" s="52" t="s">
        <v>69</v>
      </c>
      <c r="G10" s="101"/>
      <c r="H10" s="102"/>
      <c r="I10" s="102"/>
      <c r="J10" s="102"/>
      <c r="K10" s="175"/>
      <c r="L10" s="103">
        <f>SUM(L12:L12)</f>
        <v>1504.7</v>
      </c>
      <c r="M10" s="103">
        <f t="shared" ref="M10:O10" si="6">SUM(M12:M12)</f>
        <v>1495</v>
      </c>
      <c r="N10" s="103">
        <f t="shared" si="6"/>
        <v>1172.4000000000001</v>
      </c>
      <c r="O10" s="104">
        <f t="shared" si="6"/>
        <v>77.915863627301135</v>
      </c>
      <c r="P10" s="41">
        <f t="shared" si="4"/>
        <v>78.421404682274257</v>
      </c>
    </row>
    <row r="11" spans="1:19" ht="33.75" x14ac:dyDescent="0.25">
      <c r="A11" s="208"/>
      <c r="B11" s="208"/>
      <c r="C11" s="208"/>
      <c r="D11" s="208"/>
      <c r="E11" s="206"/>
      <c r="F11" s="59" t="s">
        <v>145</v>
      </c>
      <c r="G11" s="105">
        <v>280</v>
      </c>
      <c r="H11" s="102"/>
      <c r="I11" s="102"/>
      <c r="J11" s="102"/>
      <c r="K11" s="176"/>
      <c r="L11" s="106">
        <f>SUM(L12:L12)</f>
        <v>1504.7</v>
      </c>
      <c r="M11" s="106">
        <f t="shared" ref="M11:O11" si="7">SUM(M12:M12)</f>
        <v>1495</v>
      </c>
      <c r="N11" s="106">
        <f t="shared" si="7"/>
        <v>1172.4000000000001</v>
      </c>
      <c r="O11" s="107">
        <f t="shared" si="7"/>
        <v>77.915863627301135</v>
      </c>
      <c r="P11" s="41">
        <f t="shared" si="4"/>
        <v>78.421404682274257</v>
      </c>
    </row>
    <row r="12" spans="1:19" ht="33.75" x14ac:dyDescent="0.25">
      <c r="A12" s="53" t="s">
        <v>89</v>
      </c>
      <c r="B12" s="53">
        <v>1</v>
      </c>
      <c r="C12" s="53" t="s">
        <v>55</v>
      </c>
      <c r="D12" s="53"/>
      <c r="E12" s="95" t="s">
        <v>146</v>
      </c>
      <c r="F12" s="59" t="s">
        <v>145</v>
      </c>
      <c r="G12" s="60">
        <v>280</v>
      </c>
      <c r="H12" s="108"/>
      <c r="I12" s="108"/>
      <c r="J12" s="108"/>
      <c r="K12" s="173"/>
      <c r="L12" s="64">
        <f>SUM(L13:L16)</f>
        <v>1504.7</v>
      </c>
      <c r="M12" s="64">
        <f t="shared" ref="M12:N12" si="8">SUM(M13:M16)</f>
        <v>1495</v>
      </c>
      <c r="N12" s="64">
        <f t="shared" si="8"/>
        <v>1172.4000000000001</v>
      </c>
      <c r="O12" s="41">
        <f>N12/L12*100</f>
        <v>77.915863627301135</v>
      </c>
      <c r="P12" s="41">
        <f t="shared" si="4"/>
        <v>78.421404682274257</v>
      </c>
    </row>
    <row r="13" spans="1:19" ht="48.75" customHeight="1" x14ac:dyDescent="0.25">
      <c r="A13" s="54" t="s">
        <v>89</v>
      </c>
      <c r="B13" s="54">
        <v>1</v>
      </c>
      <c r="C13" s="54" t="s">
        <v>55</v>
      </c>
      <c r="D13" s="54">
        <v>1</v>
      </c>
      <c r="E13" s="59" t="s">
        <v>147</v>
      </c>
      <c r="F13" s="59" t="s">
        <v>148</v>
      </c>
      <c r="G13" s="60">
        <v>280</v>
      </c>
      <c r="H13" s="57" t="s">
        <v>55</v>
      </c>
      <c r="I13" s="57" t="s">
        <v>59</v>
      </c>
      <c r="J13" s="57" t="s">
        <v>149</v>
      </c>
      <c r="K13" s="173" t="s">
        <v>244</v>
      </c>
      <c r="L13" s="64">
        <v>1384.7</v>
      </c>
      <c r="M13" s="64">
        <v>1375</v>
      </c>
      <c r="N13" s="64">
        <v>1073.5999999999999</v>
      </c>
      <c r="O13" s="41">
        <f>N13/L13*100</f>
        <v>77.533039647577084</v>
      </c>
      <c r="P13" s="41">
        <f t="shared" si="4"/>
        <v>78.08</v>
      </c>
      <c r="Q13" s="55"/>
    </row>
    <row r="14" spans="1:19" ht="93.75" customHeight="1" x14ac:dyDescent="0.25">
      <c r="A14" s="54" t="s">
        <v>89</v>
      </c>
      <c r="B14" s="54">
        <v>1</v>
      </c>
      <c r="C14" s="54" t="s">
        <v>55</v>
      </c>
      <c r="D14" s="54">
        <v>2</v>
      </c>
      <c r="E14" s="59" t="s">
        <v>151</v>
      </c>
      <c r="F14" s="96" t="s">
        <v>152</v>
      </c>
      <c r="G14" s="60">
        <v>280</v>
      </c>
      <c r="H14" s="57">
        <v>10</v>
      </c>
      <c r="I14" s="57" t="s">
        <v>58</v>
      </c>
      <c r="J14" s="57" t="s">
        <v>153</v>
      </c>
      <c r="K14" s="173">
        <v>244</v>
      </c>
      <c r="L14" s="64">
        <v>100</v>
      </c>
      <c r="M14" s="64">
        <v>100</v>
      </c>
      <c r="N14" s="64">
        <v>83.4</v>
      </c>
      <c r="O14" s="41">
        <f t="shared" ref="O14:O20" si="9">N14/L14*100</f>
        <v>83.4</v>
      </c>
      <c r="P14" s="41">
        <f t="shared" ref="P14:P41" si="10">N14/M14*100</f>
        <v>83.4</v>
      </c>
    </row>
    <row r="15" spans="1:19" ht="39" customHeight="1" x14ac:dyDescent="0.25">
      <c r="A15" s="54" t="s">
        <v>89</v>
      </c>
      <c r="B15" s="54">
        <v>1</v>
      </c>
      <c r="C15" s="54" t="s">
        <v>55</v>
      </c>
      <c r="D15" s="54">
        <v>3</v>
      </c>
      <c r="E15" s="94" t="s">
        <v>154</v>
      </c>
      <c r="F15" s="96" t="s">
        <v>88</v>
      </c>
      <c r="G15" s="60">
        <v>280</v>
      </c>
      <c r="H15" s="109" t="s">
        <v>90</v>
      </c>
      <c r="I15" s="109" t="s">
        <v>58</v>
      </c>
      <c r="J15" s="109" t="s">
        <v>153</v>
      </c>
      <c r="K15" s="173">
        <v>244</v>
      </c>
      <c r="L15" s="64">
        <v>10</v>
      </c>
      <c r="M15" s="64">
        <v>10</v>
      </c>
      <c r="N15" s="64">
        <v>5.4</v>
      </c>
      <c r="O15" s="41">
        <f t="shared" si="9"/>
        <v>54</v>
      </c>
      <c r="P15" s="41">
        <f t="shared" si="10"/>
        <v>54</v>
      </c>
    </row>
    <row r="16" spans="1:19" ht="60" customHeight="1" x14ac:dyDescent="0.25">
      <c r="A16" s="54" t="s">
        <v>89</v>
      </c>
      <c r="B16" s="54">
        <v>1</v>
      </c>
      <c r="C16" s="54" t="s">
        <v>55</v>
      </c>
      <c r="D16" s="54">
        <v>4</v>
      </c>
      <c r="E16" s="94" t="s">
        <v>155</v>
      </c>
      <c r="F16" s="96" t="s">
        <v>88</v>
      </c>
      <c r="G16" s="60">
        <v>280</v>
      </c>
      <c r="H16" s="109" t="s">
        <v>90</v>
      </c>
      <c r="I16" s="109" t="s">
        <v>58</v>
      </c>
      <c r="J16" s="109" t="s">
        <v>153</v>
      </c>
      <c r="K16" s="173">
        <v>244</v>
      </c>
      <c r="L16" s="64">
        <v>10</v>
      </c>
      <c r="M16" s="64">
        <v>10</v>
      </c>
      <c r="N16" s="64">
        <v>10</v>
      </c>
      <c r="O16" s="41">
        <f t="shared" si="9"/>
        <v>100</v>
      </c>
      <c r="P16" s="41">
        <f t="shared" si="10"/>
        <v>100</v>
      </c>
      <c r="Q16" s="72"/>
      <c r="R16" s="72"/>
      <c r="S16" s="72"/>
    </row>
    <row r="17" spans="1:19" x14ac:dyDescent="0.25">
      <c r="A17" s="207" t="s">
        <v>89</v>
      </c>
      <c r="B17" s="207">
        <v>2</v>
      </c>
      <c r="C17" s="207"/>
      <c r="D17" s="207"/>
      <c r="E17" s="206" t="s">
        <v>156</v>
      </c>
      <c r="F17" s="52" t="s">
        <v>69</v>
      </c>
      <c r="G17" s="60"/>
      <c r="H17" s="57"/>
      <c r="I17" s="57"/>
      <c r="J17" s="57"/>
      <c r="K17" s="174"/>
      <c r="L17" s="110">
        <f>SUM(L18:L20)</f>
        <v>14827.7</v>
      </c>
      <c r="M17" s="110">
        <f t="shared" ref="M17:N17" si="11">SUM(M18:M20)</f>
        <v>21776.89</v>
      </c>
      <c r="N17" s="110">
        <f t="shared" si="11"/>
        <v>21225.9</v>
      </c>
      <c r="O17" s="41">
        <f t="shared" si="9"/>
        <v>143.15032000917202</v>
      </c>
      <c r="P17" s="41">
        <f t="shared" si="10"/>
        <v>97.469840734834051</v>
      </c>
      <c r="Q17" s="72"/>
      <c r="R17" s="72"/>
      <c r="S17" s="72"/>
    </row>
    <row r="18" spans="1:19" ht="33.75" x14ac:dyDescent="0.25">
      <c r="A18" s="207"/>
      <c r="B18" s="207"/>
      <c r="C18" s="207"/>
      <c r="D18" s="207"/>
      <c r="E18" s="206"/>
      <c r="F18" s="59" t="s">
        <v>145</v>
      </c>
      <c r="G18" s="60">
        <v>280</v>
      </c>
      <c r="H18" s="57"/>
      <c r="I18" s="57"/>
      <c r="J18" s="57"/>
      <c r="K18" s="173"/>
      <c r="L18" s="64">
        <f>SUM(L22,L29,L31,L36)</f>
        <v>2539.6999999999998</v>
      </c>
      <c r="M18" s="64">
        <f>SUM(M22,M29,M31,M36)</f>
        <v>5778.09</v>
      </c>
      <c r="N18" s="64">
        <f>SUM(N22,N29,N31,N36)</f>
        <v>5227.1000000000004</v>
      </c>
      <c r="O18" s="41">
        <f t="shared" si="9"/>
        <v>205.81564751742337</v>
      </c>
      <c r="P18" s="41">
        <f t="shared" si="10"/>
        <v>90.464149918052499</v>
      </c>
      <c r="Q18" s="72"/>
      <c r="R18" s="72"/>
      <c r="S18" s="72"/>
    </row>
    <row r="19" spans="1:19" x14ac:dyDescent="0.25">
      <c r="A19" s="207"/>
      <c r="B19" s="207"/>
      <c r="C19" s="207"/>
      <c r="D19" s="207"/>
      <c r="E19" s="206"/>
      <c r="F19" s="62" t="s">
        <v>157</v>
      </c>
      <c r="G19" s="111">
        <v>285</v>
      </c>
      <c r="H19" s="112"/>
      <c r="I19" s="112"/>
      <c r="J19" s="112"/>
      <c r="K19" s="173"/>
      <c r="L19" s="64">
        <f>SUM(L23:L23)</f>
        <v>100</v>
      </c>
      <c r="M19" s="64">
        <f t="shared" ref="M19:N19" si="12">SUM(M23:M23)</f>
        <v>130</v>
      </c>
      <c r="N19" s="64">
        <f t="shared" si="12"/>
        <v>130</v>
      </c>
      <c r="O19" s="41">
        <f t="shared" si="9"/>
        <v>130</v>
      </c>
      <c r="P19" s="41">
        <f t="shared" si="10"/>
        <v>100</v>
      </c>
    </row>
    <row r="20" spans="1:19" x14ac:dyDescent="0.25">
      <c r="A20" s="207"/>
      <c r="B20" s="207"/>
      <c r="C20" s="207"/>
      <c r="D20" s="207"/>
      <c r="E20" s="206"/>
      <c r="F20" s="62" t="s">
        <v>87</v>
      </c>
      <c r="G20" s="111">
        <v>283</v>
      </c>
      <c r="H20" s="112"/>
      <c r="I20" s="112"/>
      <c r="J20" s="112"/>
      <c r="K20" s="174"/>
      <c r="L20" s="64">
        <f>SUM(L24,L32)</f>
        <v>12188</v>
      </c>
      <c r="M20" s="64">
        <f t="shared" ref="M20:N20" si="13">SUM(M24,M32)</f>
        <v>15868.8</v>
      </c>
      <c r="N20" s="64">
        <f t="shared" si="13"/>
        <v>15868.8</v>
      </c>
      <c r="O20" s="41">
        <f t="shared" si="9"/>
        <v>130.20019691499834</v>
      </c>
      <c r="P20" s="41">
        <f t="shared" si="10"/>
        <v>100</v>
      </c>
    </row>
    <row r="21" spans="1:19" ht="19.5" customHeight="1" x14ac:dyDescent="0.25">
      <c r="A21" s="211" t="s">
        <v>89</v>
      </c>
      <c r="B21" s="211">
        <v>2</v>
      </c>
      <c r="C21" s="211" t="s">
        <v>55</v>
      </c>
      <c r="D21" s="211"/>
      <c r="E21" s="212" t="s">
        <v>29</v>
      </c>
      <c r="F21" s="52" t="s">
        <v>69</v>
      </c>
      <c r="G21" s="60"/>
      <c r="H21" s="57"/>
      <c r="I21" s="57"/>
      <c r="J21" s="57"/>
      <c r="K21" s="174"/>
      <c r="L21" s="110">
        <f>SUM(L22:L24)</f>
        <v>12298</v>
      </c>
      <c r="M21" s="110">
        <f t="shared" ref="M21:N21" si="14">SUM(M22:M24)</f>
        <v>15988.8</v>
      </c>
      <c r="N21" s="110">
        <f t="shared" si="14"/>
        <v>15978.8</v>
      </c>
      <c r="O21" s="41">
        <f t="shared" ref="O21:O24" si="15">N21/L21*100</f>
        <v>129.93006993006992</v>
      </c>
      <c r="P21" s="41">
        <f t="shared" si="10"/>
        <v>99.93745621935355</v>
      </c>
    </row>
    <row r="22" spans="1:19" ht="33.75" x14ac:dyDescent="0.25">
      <c r="A22" s="211"/>
      <c r="B22" s="211"/>
      <c r="C22" s="211"/>
      <c r="D22" s="211"/>
      <c r="E22" s="212"/>
      <c r="F22" s="59" t="s">
        <v>145</v>
      </c>
      <c r="G22" s="60">
        <v>280</v>
      </c>
      <c r="H22" s="57"/>
      <c r="I22" s="57"/>
      <c r="J22" s="57"/>
      <c r="K22" s="174"/>
      <c r="L22" s="64">
        <f>SUM(L25:L25)</f>
        <v>10</v>
      </c>
      <c r="M22" s="64">
        <f t="shared" ref="M22:N24" si="16">SUM(M25:M25)</f>
        <v>10</v>
      </c>
      <c r="N22" s="64">
        <f t="shared" si="16"/>
        <v>0</v>
      </c>
      <c r="O22" s="41">
        <f t="shared" si="15"/>
        <v>0</v>
      </c>
      <c r="P22" s="41">
        <f t="shared" si="10"/>
        <v>0</v>
      </c>
    </row>
    <row r="23" spans="1:19" x14ac:dyDescent="0.25">
      <c r="A23" s="211"/>
      <c r="B23" s="211"/>
      <c r="C23" s="211"/>
      <c r="D23" s="211"/>
      <c r="E23" s="212"/>
      <c r="F23" s="59" t="s">
        <v>157</v>
      </c>
      <c r="G23" s="60">
        <v>285</v>
      </c>
      <c r="H23" s="57"/>
      <c r="I23" s="57"/>
      <c r="J23" s="57"/>
      <c r="K23" s="174"/>
      <c r="L23" s="64">
        <f>SUM(L26:L26)</f>
        <v>100</v>
      </c>
      <c r="M23" s="64">
        <f t="shared" si="16"/>
        <v>130</v>
      </c>
      <c r="N23" s="64">
        <f t="shared" si="16"/>
        <v>130</v>
      </c>
      <c r="O23" s="41">
        <f t="shared" si="15"/>
        <v>130</v>
      </c>
      <c r="P23" s="41">
        <f t="shared" si="10"/>
        <v>100</v>
      </c>
    </row>
    <row r="24" spans="1:19" x14ac:dyDescent="0.25">
      <c r="A24" s="211"/>
      <c r="B24" s="211"/>
      <c r="C24" s="211"/>
      <c r="D24" s="211"/>
      <c r="E24" s="212"/>
      <c r="F24" s="59" t="s">
        <v>87</v>
      </c>
      <c r="G24" s="60">
        <v>283</v>
      </c>
      <c r="H24" s="57"/>
      <c r="I24" s="57"/>
      <c r="J24" s="57"/>
      <c r="K24" s="174"/>
      <c r="L24" s="64">
        <f>SUM(L27:L27)</f>
        <v>12188</v>
      </c>
      <c r="M24" s="64">
        <f t="shared" si="16"/>
        <v>15848.8</v>
      </c>
      <c r="N24" s="64">
        <f t="shared" si="16"/>
        <v>15848.8</v>
      </c>
      <c r="O24" s="41">
        <f t="shared" si="15"/>
        <v>130.03610108303249</v>
      </c>
      <c r="P24" s="41">
        <f t="shared" si="10"/>
        <v>100</v>
      </c>
    </row>
    <row r="25" spans="1:19" ht="33.75" x14ac:dyDescent="0.25">
      <c r="A25" s="209" t="s">
        <v>89</v>
      </c>
      <c r="B25" s="209">
        <v>2</v>
      </c>
      <c r="C25" s="209" t="s">
        <v>55</v>
      </c>
      <c r="D25" s="209">
        <v>1</v>
      </c>
      <c r="E25" s="210" t="s">
        <v>158</v>
      </c>
      <c r="F25" s="59" t="s">
        <v>145</v>
      </c>
      <c r="G25" s="60">
        <v>280</v>
      </c>
      <c r="H25" s="57">
        <v>10</v>
      </c>
      <c r="I25" s="57" t="s">
        <v>58</v>
      </c>
      <c r="J25" s="57" t="s">
        <v>159</v>
      </c>
      <c r="K25" s="174">
        <v>244</v>
      </c>
      <c r="L25" s="64">
        <v>10</v>
      </c>
      <c r="M25" s="64">
        <v>10</v>
      </c>
      <c r="N25" s="64">
        <v>0</v>
      </c>
      <c r="O25" s="41">
        <f>N25/L25*100</f>
        <v>0</v>
      </c>
      <c r="P25" s="41">
        <f t="shared" si="10"/>
        <v>0</v>
      </c>
    </row>
    <row r="26" spans="1:19" ht="80.25" customHeight="1" x14ac:dyDescent="0.25">
      <c r="A26" s="209"/>
      <c r="B26" s="209"/>
      <c r="C26" s="209"/>
      <c r="D26" s="209"/>
      <c r="E26" s="210"/>
      <c r="F26" s="59" t="s">
        <v>157</v>
      </c>
      <c r="G26" s="60">
        <v>285</v>
      </c>
      <c r="H26" s="57" t="s">
        <v>0</v>
      </c>
      <c r="I26" s="57" t="s">
        <v>59</v>
      </c>
      <c r="J26" s="57" t="s">
        <v>121</v>
      </c>
      <c r="K26" s="174">
        <v>612</v>
      </c>
      <c r="L26" s="64">
        <v>100</v>
      </c>
      <c r="M26" s="64">
        <v>130</v>
      </c>
      <c r="N26" s="64">
        <v>130</v>
      </c>
      <c r="O26" s="41">
        <f>N26/L26*100</f>
        <v>130</v>
      </c>
      <c r="P26" s="41">
        <f t="shared" si="10"/>
        <v>100</v>
      </c>
      <c r="Q26" s="72"/>
    </row>
    <row r="27" spans="1:19" ht="39.75" customHeight="1" x14ac:dyDescent="0.25">
      <c r="A27" s="56" t="s">
        <v>89</v>
      </c>
      <c r="B27" s="56">
        <v>2</v>
      </c>
      <c r="C27" s="56" t="s">
        <v>55</v>
      </c>
      <c r="D27" s="56">
        <v>2</v>
      </c>
      <c r="E27" s="62" t="s">
        <v>135</v>
      </c>
      <c r="F27" s="59" t="s">
        <v>87</v>
      </c>
      <c r="G27" s="60">
        <v>283</v>
      </c>
      <c r="H27" s="57">
        <v>10</v>
      </c>
      <c r="I27" s="57" t="s">
        <v>59</v>
      </c>
      <c r="J27" s="57" t="s">
        <v>160</v>
      </c>
      <c r="K27" s="174"/>
      <c r="L27" s="64">
        <v>12188</v>
      </c>
      <c r="M27" s="64">
        <v>15848.8</v>
      </c>
      <c r="N27" s="64">
        <v>15848.8</v>
      </c>
      <c r="O27" s="41">
        <f>N27/L27*100</f>
        <v>130.03610108303249</v>
      </c>
      <c r="P27" s="41">
        <f t="shared" si="10"/>
        <v>100</v>
      </c>
      <c r="Q27" s="73"/>
      <c r="R27" s="73"/>
    </row>
    <row r="28" spans="1:19" x14ac:dyDescent="0.25">
      <c r="A28" s="204" t="s">
        <v>89</v>
      </c>
      <c r="B28" s="204">
        <v>2</v>
      </c>
      <c r="C28" s="204" t="s">
        <v>56</v>
      </c>
      <c r="D28" s="204"/>
      <c r="E28" s="206" t="s">
        <v>68</v>
      </c>
      <c r="F28" s="52" t="s">
        <v>69</v>
      </c>
      <c r="G28" s="60"/>
      <c r="H28" s="57"/>
      <c r="I28" s="57"/>
      <c r="J28" s="57"/>
      <c r="K28" s="173"/>
      <c r="L28" s="113">
        <f>L29</f>
        <v>1000</v>
      </c>
      <c r="M28" s="113">
        <f t="shared" ref="M28:N28" si="17">M29</f>
        <v>1700</v>
      </c>
      <c r="N28" s="113">
        <f t="shared" si="17"/>
        <v>1596.4</v>
      </c>
      <c r="O28" s="41">
        <f t="shared" ref="O28:O31" si="18">N28/L28*100</f>
        <v>159.64000000000001</v>
      </c>
      <c r="P28" s="41">
        <f t="shared" si="10"/>
        <v>93.905882352941177</v>
      </c>
      <c r="Q28" s="72"/>
      <c r="R28" s="72"/>
    </row>
    <row r="29" spans="1:19" ht="33.75" x14ac:dyDescent="0.25">
      <c r="A29" s="204"/>
      <c r="B29" s="204"/>
      <c r="C29" s="204"/>
      <c r="D29" s="204"/>
      <c r="E29" s="206"/>
      <c r="F29" s="59" t="s">
        <v>145</v>
      </c>
      <c r="G29" s="60">
        <v>280</v>
      </c>
      <c r="H29" s="57">
        <v>10</v>
      </c>
      <c r="I29" s="57" t="s">
        <v>58</v>
      </c>
      <c r="J29" s="57" t="s">
        <v>161</v>
      </c>
      <c r="K29" s="173">
        <v>321</v>
      </c>
      <c r="L29" s="100">
        <v>1000</v>
      </c>
      <c r="M29" s="100">
        <v>1700</v>
      </c>
      <c r="N29" s="100">
        <v>1596.4</v>
      </c>
      <c r="O29" s="41">
        <f t="shared" si="18"/>
        <v>159.64000000000001</v>
      </c>
      <c r="P29" s="41">
        <f t="shared" si="10"/>
        <v>93.905882352941177</v>
      </c>
    </row>
    <row r="30" spans="1:19" ht="18" customHeight="1" x14ac:dyDescent="0.25">
      <c r="A30" s="204" t="s">
        <v>89</v>
      </c>
      <c r="B30" s="213">
        <v>2</v>
      </c>
      <c r="C30" s="213" t="s">
        <v>58</v>
      </c>
      <c r="D30" s="213"/>
      <c r="E30" s="206" t="s">
        <v>34</v>
      </c>
      <c r="F30" s="52" t="s">
        <v>69</v>
      </c>
      <c r="G30" s="60"/>
      <c r="H30" s="57"/>
      <c r="I30" s="57"/>
      <c r="J30" s="57"/>
      <c r="K30" s="173"/>
      <c r="L30" s="113">
        <f>SUM(L31:L32)</f>
        <v>135</v>
      </c>
      <c r="M30" s="113">
        <f t="shared" ref="M30:N30" si="19">SUM(M31:M32)</f>
        <v>135</v>
      </c>
      <c r="N30" s="113">
        <f t="shared" si="19"/>
        <v>125.7</v>
      </c>
      <c r="O30" s="41">
        <f t="shared" si="18"/>
        <v>93.111111111111114</v>
      </c>
      <c r="P30" s="41">
        <f t="shared" si="10"/>
        <v>93.111111111111114</v>
      </c>
    </row>
    <row r="31" spans="1:19" ht="15" customHeight="1" x14ac:dyDescent="0.25">
      <c r="A31" s="204"/>
      <c r="B31" s="213"/>
      <c r="C31" s="213"/>
      <c r="D31" s="213"/>
      <c r="E31" s="206"/>
      <c r="F31" s="97" t="s">
        <v>88</v>
      </c>
      <c r="G31" s="114">
        <v>280</v>
      </c>
      <c r="H31" s="115"/>
      <c r="I31" s="115"/>
      <c r="J31" s="115"/>
      <c r="K31" s="177"/>
      <c r="L31" s="116">
        <f>L33</f>
        <v>135</v>
      </c>
      <c r="M31" s="116">
        <f t="shared" ref="M31:N31" si="20">M33</f>
        <v>115</v>
      </c>
      <c r="N31" s="116">
        <f t="shared" si="20"/>
        <v>105.7</v>
      </c>
      <c r="O31" s="41">
        <f t="shared" si="18"/>
        <v>78.296296296296291</v>
      </c>
      <c r="P31" s="41">
        <f t="shared" si="10"/>
        <v>91.913043478260875</v>
      </c>
    </row>
    <row r="32" spans="1:19" ht="17.25" customHeight="1" x14ac:dyDescent="0.25">
      <c r="A32" s="204"/>
      <c r="B32" s="213"/>
      <c r="C32" s="213"/>
      <c r="D32" s="213"/>
      <c r="E32" s="206"/>
      <c r="F32" s="59" t="s">
        <v>87</v>
      </c>
      <c r="G32" s="60">
        <v>283</v>
      </c>
      <c r="H32" s="57"/>
      <c r="I32" s="57"/>
      <c r="J32" s="57"/>
      <c r="K32" s="174"/>
      <c r="L32" s="64">
        <f>L34</f>
        <v>0</v>
      </c>
      <c r="M32" s="64">
        <f t="shared" ref="M32:N32" si="21">M34</f>
        <v>20</v>
      </c>
      <c r="N32" s="64">
        <f t="shared" si="21"/>
        <v>20</v>
      </c>
      <c r="O32" s="41">
        <v>0</v>
      </c>
      <c r="P32" s="41">
        <f t="shared" si="10"/>
        <v>100</v>
      </c>
    </row>
    <row r="33" spans="1:17" ht="18.75" customHeight="1" x14ac:dyDescent="0.25">
      <c r="A33" s="214" t="s">
        <v>89</v>
      </c>
      <c r="B33" s="215">
        <v>2</v>
      </c>
      <c r="C33" s="215" t="s">
        <v>58</v>
      </c>
      <c r="D33" s="215">
        <v>1</v>
      </c>
      <c r="E33" s="216" t="s">
        <v>162</v>
      </c>
      <c r="F33" s="59" t="s">
        <v>88</v>
      </c>
      <c r="G33" s="60">
        <v>280</v>
      </c>
      <c r="H33" s="57">
        <v>10</v>
      </c>
      <c r="I33" s="57" t="s">
        <v>58</v>
      </c>
      <c r="J33" s="57" t="s">
        <v>163</v>
      </c>
      <c r="K33" s="174">
        <v>244</v>
      </c>
      <c r="L33" s="64">
        <v>135</v>
      </c>
      <c r="M33" s="117">
        <v>115</v>
      </c>
      <c r="N33" s="117">
        <v>105.7</v>
      </c>
      <c r="O33" s="118">
        <f t="shared" ref="O33:O40" si="22">N33/L33*100</f>
        <v>78.296296296296291</v>
      </c>
      <c r="P33" s="41">
        <f t="shared" si="10"/>
        <v>91.913043478260875</v>
      </c>
    </row>
    <row r="34" spans="1:17" ht="21.75" customHeight="1" x14ac:dyDescent="0.25">
      <c r="A34" s="214"/>
      <c r="B34" s="215"/>
      <c r="C34" s="215"/>
      <c r="D34" s="215"/>
      <c r="E34" s="216"/>
      <c r="F34" s="59" t="s">
        <v>87</v>
      </c>
      <c r="G34" s="60">
        <v>283</v>
      </c>
      <c r="H34" s="57" t="s">
        <v>1</v>
      </c>
      <c r="I34" s="57" t="s">
        <v>2</v>
      </c>
      <c r="J34" s="57" t="s">
        <v>163</v>
      </c>
      <c r="K34" s="174">
        <v>612</v>
      </c>
      <c r="L34" s="64">
        <v>0</v>
      </c>
      <c r="M34" s="64">
        <v>20</v>
      </c>
      <c r="N34" s="64">
        <v>20</v>
      </c>
      <c r="O34" s="41">
        <v>0</v>
      </c>
      <c r="P34" s="41">
        <f t="shared" si="10"/>
        <v>100</v>
      </c>
    </row>
    <row r="35" spans="1:17" x14ac:dyDescent="0.25">
      <c r="A35" s="207" t="s">
        <v>89</v>
      </c>
      <c r="B35" s="207">
        <v>2</v>
      </c>
      <c r="C35" s="207" t="s">
        <v>59</v>
      </c>
      <c r="D35" s="207"/>
      <c r="E35" s="206" t="s">
        <v>164</v>
      </c>
      <c r="F35" s="98" t="s">
        <v>69</v>
      </c>
      <c r="G35" s="119"/>
      <c r="H35" s="120"/>
      <c r="I35" s="120"/>
      <c r="J35" s="120"/>
      <c r="K35" s="121"/>
      <c r="L35" s="122">
        <f>SUM(L36:L36)</f>
        <v>1394.7</v>
      </c>
      <c r="M35" s="122">
        <f t="shared" ref="M35:N35" si="23">SUM(M36:M36)</f>
        <v>3953.0899999999997</v>
      </c>
      <c r="N35" s="122">
        <f t="shared" si="23"/>
        <v>3525</v>
      </c>
      <c r="O35" s="123">
        <f t="shared" si="22"/>
        <v>252.74252527425253</v>
      </c>
      <c r="P35" s="124">
        <f t="shared" si="10"/>
        <v>89.170749970276418</v>
      </c>
    </row>
    <row r="36" spans="1:17" ht="33.75" x14ac:dyDescent="0.25">
      <c r="A36" s="207"/>
      <c r="B36" s="207"/>
      <c r="C36" s="207"/>
      <c r="D36" s="207"/>
      <c r="E36" s="206"/>
      <c r="F36" s="59" t="s">
        <v>145</v>
      </c>
      <c r="G36" s="60">
        <v>280</v>
      </c>
      <c r="H36" s="57"/>
      <c r="I36" s="57"/>
      <c r="J36" s="57"/>
      <c r="K36" s="173"/>
      <c r="L36" s="64">
        <f>L37+L38+L39+L40+L41</f>
        <v>1394.7</v>
      </c>
      <c r="M36" s="64">
        <f t="shared" ref="M36:N36" si="24">M37+M38+M39+M40+M41</f>
        <v>3953.0899999999997</v>
      </c>
      <c r="N36" s="64">
        <f t="shared" si="24"/>
        <v>3525</v>
      </c>
      <c r="O36" s="125">
        <f t="shared" si="22"/>
        <v>252.74252527425253</v>
      </c>
      <c r="P36" s="41">
        <f t="shared" si="10"/>
        <v>89.170749970276418</v>
      </c>
    </row>
    <row r="37" spans="1:17" ht="157.5" x14ac:dyDescent="0.25">
      <c r="A37" s="58" t="s">
        <v>89</v>
      </c>
      <c r="B37" s="58">
        <v>2</v>
      </c>
      <c r="C37" s="58" t="s">
        <v>59</v>
      </c>
      <c r="D37" s="58">
        <v>1</v>
      </c>
      <c r="E37" s="59" t="s">
        <v>165</v>
      </c>
      <c r="F37" s="59" t="s">
        <v>88</v>
      </c>
      <c r="G37" s="60">
        <v>280</v>
      </c>
      <c r="H37" s="57">
        <v>10</v>
      </c>
      <c r="I37" s="57" t="s">
        <v>59</v>
      </c>
      <c r="J37" s="57" t="s">
        <v>166</v>
      </c>
      <c r="K37" s="173">
        <v>244</v>
      </c>
      <c r="L37" s="64">
        <v>111</v>
      </c>
      <c r="M37" s="64">
        <v>119</v>
      </c>
      <c r="N37" s="64">
        <v>53.6</v>
      </c>
      <c r="O37" s="41">
        <f t="shared" si="22"/>
        <v>48.288288288288292</v>
      </c>
      <c r="P37" s="41">
        <f t="shared" si="10"/>
        <v>45.042016806722692</v>
      </c>
      <c r="Q37" s="55"/>
    </row>
    <row r="38" spans="1:17" ht="123.75" x14ac:dyDescent="0.25">
      <c r="A38" s="61" t="s">
        <v>89</v>
      </c>
      <c r="B38" s="58">
        <v>2</v>
      </c>
      <c r="C38" s="58" t="s">
        <v>59</v>
      </c>
      <c r="D38" s="58">
        <v>2</v>
      </c>
      <c r="E38" s="59" t="s">
        <v>167</v>
      </c>
      <c r="F38" s="59" t="s">
        <v>88</v>
      </c>
      <c r="G38" s="60">
        <v>280</v>
      </c>
      <c r="H38" s="57" t="s">
        <v>55</v>
      </c>
      <c r="I38" s="57" t="s">
        <v>59</v>
      </c>
      <c r="J38" s="57" t="s">
        <v>168</v>
      </c>
      <c r="K38" s="173" t="s">
        <v>150</v>
      </c>
      <c r="L38" s="64">
        <v>858.7</v>
      </c>
      <c r="M38" s="64">
        <v>874.49</v>
      </c>
      <c r="N38" s="64">
        <v>516.5</v>
      </c>
      <c r="O38" s="41">
        <f t="shared" si="22"/>
        <v>60.149062536392215</v>
      </c>
      <c r="P38" s="41">
        <f t="shared" si="10"/>
        <v>59.062996718087113</v>
      </c>
      <c r="Q38" s="55"/>
    </row>
    <row r="39" spans="1:17" ht="45" x14ac:dyDescent="0.25">
      <c r="A39" s="56" t="s">
        <v>89</v>
      </c>
      <c r="B39" s="56">
        <v>2</v>
      </c>
      <c r="C39" s="56" t="s">
        <v>59</v>
      </c>
      <c r="D39" s="56">
        <v>3</v>
      </c>
      <c r="E39" s="62" t="s">
        <v>169</v>
      </c>
      <c r="F39" s="62" t="s">
        <v>88</v>
      </c>
      <c r="G39" s="60">
        <v>280</v>
      </c>
      <c r="H39" s="57">
        <v>10</v>
      </c>
      <c r="I39" s="57" t="s">
        <v>58</v>
      </c>
      <c r="J39" s="63" t="s">
        <v>170</v>
      </c>
      <c r="K39" s="173">
        <v>322</v>
      </c>
      <c r="L39" s="64">
        <v>400</v>
      </c>
      <c r="M39" s="64">
        <v>399.4</v>
      </c>
      <c r="N39" s="64">
        <v>394.7</v>
      </c>
      <c r="O39" s="41">
        <f t="shared" si="22"/>
        <v>98.674999999999997</v>
      </c>
      <c r="P39" s="41">
        <f t="shared" si="10"/>
        <v>98.823234852278418</v>
      </c>
    </row>
    <row r="40" spans="1:17" ht="33.75" x14ac:dyDescent="0.25">
      <c r="A40" s="56" t="s">
        <v>89</v>
      </c>
      <c r="B40" s="56">
        <v>2</v>
      </c>
      <c r="C40" s="56" t="s">
        <v>59</v>
      </c>
      <c r="D40" s="56">
        <v>4</v>
      </c>
      <c r="E40" s="62" t="s">
        <v>171</v>
      </c>
      <c r="F40" s="62" t="s">
        <v>88</v>
      </c>
      <c r="G40" s="60">
        <v>280</v>
      </c>
      <c r="H40" s="57">
        <v>10</v>
      </c>
      <c r="I40" s="57" t="s">
        <v>58</v>
      </c>
      <c r="J40" s="63" t="s">
        <v>172</v>
      </c>
      <c r="K40" s="173">
        <v>322</v>
      </c>
      <c r="L40" s="64">
        <v>25</v>
      </c>
      <c r="M40" s="64">
        <v>0</v>
      </c>
      <c r="N40" s="64">
        <v>0</v>
      </c>
      <c r="O40" s="41">
        <f t="shared" si="22"/>
        <v>0</v>
      </c>
      <c r="P40" s="41">
        <v>0</v>
      </c>
    </row>
    <row r="41" spans="1:17" ht="22.5" x14ac:dyDescent="0.25">
      <c r="A41" s="67">
        <v>6</v>
      </c>
      <c r="B41" s="67">
        <v>2</v>
      </c>
      <c r="C41" s="68" t="s">
        <v>59</v>
      </c>
      <c r="D41" s="67">
        <v>5</v>
      </c>
      <c r="E41" s="62" t="s">
        <v>174</v>
      </c>
      <c r="F41" s="62" t="s">
        <v>88</v>
      </c>
      <c r="G41" s="60">
        <v>280</v>
      </c>
      <c r="H41" s="57">
        <v>10</v>
      </c>
      <c r="I41" s="57" t="s">
        <v>58</v>
      </c>
      <c r="J41" s="179" t="s">
        <v>172</v>
      </c>
      <c r="K41" s="173">
        <v>322</v>
      </c>
      <c r="L41" s="126">
        <v>0</v>
      </c>
      <c r="M41" s="126">
        <v>2560.1999999999998</v>
      </c>
      <c r="N41" s="126">
        <v>2560.1999999999998</v>
      </c>
      <c r="O41" s="41">
        <v>0</v>
      </c>
      <c r="P41" s="41">
        <f t="shared" si="10"/>
        <v>100</v>
      </c>
    </row>
  </sheetData>
  <mergeCells count="57">
    <mergeCell ref="L3:N3"/>
    <mergeCell ref="L4:L5"/>
    <mergeCell ref="A1:P1"/>
    <mergeCell ref="G3:K4"/>
    <mergeCell ref="A3:D4"/>
    <mergeCell ref="M4:M5"/>
    <mergeCell ref="N4:N5"/>
    <mergeCell ref="O4:O5"/>
    <mergeCell ref="P4:P5"/>
    <mergeCell ref="O3:P3"/>
    <mergeCell ref="E3:E5"/>
    <mergeCell ref="F3:F5"/>
    <mergeCell ref="A35:A36"/>
    <mergeCell ref="B35:B36"/>
    <mergeCell ref="C35:C36"/>
    <mergeCell ref="D35:D36"/>
    <mergeCell ref="E35:E36"/>
    <mergeCell ref="A33:A34"/>
    <mergeCell ref="B33:B34"/>
    <mergeCell ref="C33:C34"/>
    <mergeCell ref="D33:D34"/>
    <mergeCell ref="E33:E34"/>
    <mergeCell ref="A28:A29"/>
    <mergeCell ref="B28:B29"/>
    <mergeCell ref="C28:C29"/>
    <mergeCell ref="D28:D29"/>
    <mergeCell ref="E28:E29"/>
    <mergeCell ref="A30:A32"/>
    <mergeCell ref="B30:B32"/>
    <mergeCell ref="C30:C32"/>
    <mergeCell ref="D30:D32"/>
    <mergeCell ref="E30:E32"/>
    <mergeCell ref="A21:A24"/>
    <mergeCell ref="B21:B24"/>
    <mergeCell ref="C21:C24"/>
    <mergeCell ref="D21:D24"/>
    <mergeCell ref="E21:E24"/>
    <mergeCell ref="A25:A26"/>
    <mergeCell ref="B25:B26"/>
    <mergeCell ref="C25:C26"/>
    <mergeCell ref="D25:D26"/>
    <mergeCell ref="E25:E26"/>
    <mergeCell ref="A10:A11"/>
    <mergeCell ref="B10:B11"/>
    <mergeCell ref="C10:C11"/>
    <mergeCell ref="D10:D11"/>
    <mergeCell ref="E10:E11"/>
    <mergeCell ref="A17:A20"/>
    <mergeCell ref="B17:B20"/>
    <mergeCell ref="C17:C20"/>
    <mergeCell ref="D17:D20"/>
    <mergeCell ref="E17:E20"/>
    <mergeCell ref="A6:A9"/>
    <mergeCell ref="B6:B9"/>
    <mergeCell ref="C6:C9"/>
    <mergeCell ref="D6:D9"/>
    <mergeCell ref="E6:E9"/>
  </mergeCells>
  <pageMargins left="0.7" right="0.7" top="0.75" bottom="0.75" header="0.3" footer="0.3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SheetLayoutView="100" workbookViewId="0">
      <selection activeCell="E6" sqref="E6:F32"/>
    </sheetView>
  </sheetViews>
  <sheetFormatPr defaultRowHeight="15" x14ac:dyDescent="0.25"/>
  <cols>
    <col min="1" max="1" width="4.7109375" customWidth="1"/>
    <col min="2" max="2" width="4.5703125" customWidth="1"/>
    <col min="3" max="3" width="27.7109375" customWidth="1"/>
    <col min="4" max="4" width="49.5703125" customWidth="1"/>
    <col min="5" max="5" width="13.28515625" customWidth="1"/>
    <col min="6" max="6" width="11.140625" customWidth="1"/>
    <col min="7" max="7" width="14.140625" customWidth="1"/>
  </cols>
  <sheetData>
    <row r="1" spans="1:7" ht="28.15" customHeight="1" x14ac:dyDescent="0.25">
      <c r="A1" s="249" t="s">
        <v>224</v>
      </c>
      <c r="B1" s="249"/>
      <c r="C1" s="249"/>
      <c r="D1" s="249"/>
      <c r="E1" s="249"/>
      <c r="F1" s="249"/>
      <c r="G1" s="249"/>
    </row>
    <row r="2" spans="1:7" ht="15" customHeight="1" x14ac:dyDescent="0.25">
      <c r="A2" s="1"/>
      <c r="B2" s="1"/>
      <c r="C2" s="1"/>
      <c r="D2" s="1"/>
      <c r="E2" s="1"/>
      <c r="F2" s="1"/>
    </row>
    <row r="3" spans="1:7" ht="20.25" customHeight="1" x14ac:dyDescent="0.25">
      <c r="A3" s="243" t="s">
        <v>51</v>
      </c>
      <c r="B3" s="244"/>
      <c r="C3" s="241" t="s">
        <v>63</v>
      </c>
      <c r="D3" s="241" t="s">
        <v>48</v>
      </c>
      <c r="E3" s="241" t="s">
        <v>50</v>
      </c>
      <c r="F3" s="241"/>
      <c r="G3" s="251" t="s">
        <v>96</v>
      </c>
    </row>
    <row r="4" spans="1:7" ht="33.75" customHeight="1" x14ac:dyDescent="0.25">
      <c r="A4" s="243"/>
      <c r="B4" s="244"/>
      <c r="C4" s="242" t="s">
        <v>40</v>
      </c>
      <c r="D4" s="242"/>
      <c r="E4" s="248" t="s">
        <v>122</v>
      </c>
      <c r="F4" s="240" t="s">
        <v>31</v>
      </c>
      <c r="G4" s="252"/>
    </row>
    <row r="5" spans="1:7" ht="47.25" customHeight="1" x14ac:dyDescent="0.25">
      <c r="A5" s="10" t="s">
        <v>62</v>
      </c>
      <c r="B5" s="10" t="s">
        <v>52</v>
      </c>
      <c r="C5" s="242"/>
      <c r="D5" s="242"/>
      <c r="E5" s="248"/>
      <c r="F5" s="250"/>
      <c r="G5" s="253"/>
    </row>
    <row r="6" spans="1:7" ht="14.1" customHeight="1" x14ac:dyDescent="0.25">
      <c r="A6" s="245" t="s">
        <v>89</v>
      </c>
      <c r="B6" s="239"/>
      <c r="C6" s="238" t="s">
        <v>123</v>
      </c>
      <c r="D6" s="42" t="s">
        <v>60</v>
      </c>
      <c r="E6" s="180">
        <f>E16+E26</f>
        <v>23271.9</v>
      </c>
      <c r="F6" s="180">
        <f>F16+F26</f>
        <v>22398.300000000003</v>
      </c>
      <c r="G6" s="16">
        <f>F6*100/E6</f>
        <v>96.246116561174645</v>
      </c>
    </row>
    <row r="7" spans="1:7" ht="20.25" customHeight="1" x14ac:dyDescent="0.25">
      <c r="A7" s="246"/>
      <c r="B7" s="239"/>
      <c r="C7" s="238"/>
      <c r="D7" s="40" t="s">
        <v>124</v>
      </c>
      <c r="E7" s="11">
        <f>E17+E27</f>
        <v>23271.9</v>
      </c>
      <c r="F7" s="11">
        <f>F17+F27</f>
        <v>22398.300000000003</v>
      </c>
      <c r="G7" s="15">
        <f>F7*100/E7</f>
        <v>96.246116561174645</v>
      </c>
    </row>
    <row r="8" spans="1:7" ht="14.1" customHeight="1" x14ac:dyDescent="0.25">
      <c r="A8" s="246"/>
      <c r="B8" s="239"/>
      <c r="C8" s="238"/>
      <c r="D8" s="40" t="s">
        <v>66</v>
      </c>
      <c r="E8" s="11"/>
      <c r="F8" s="11"/>
      <c r="G8" s="15"/>
    </row>
    <row r="9" spans="1:7" ht="15" customHeight="1" x14ac:dyDescent="0.25">
      <c r="A9" s="246"/>
      <c r="B9" s="239"/>
      <c r="C9" s="238"/>
      <c r="D9" s="40" t="s">
        <v>125</v>
      </c>
      <c r="E9" s="11">
        <f>E29+E19</f>
        <v>2520</v>
      </c>
      <c r="F9" s="11">
        <f>F29+F19</f>
        <v>2371.2000000000003</v>
      </c>
      <c r="G9" s="15">
        <f>F9*100/E9</f>
        <v>94.095238095238102</v>
      </c>
    </row>
    <row r="10" spans="1:7" ht="14.25" customHeight="1" x14ac:dyDescent="0.25">
      <c r="A10" s="246"/>
      <c r="B10" s="239"/>
      <c r="C10" s="238"/>
      <c r="D10" s="40" t="s">
        <v>67</v>
      </c>
      <c r="E10" s="11">
        <f>E20+E30</f>
        <v>2534.6</v>
      </c>
      <c r="F10" s="11">
        <f>F20+F30</f>
        <v>2534.6</v>
      </c>
      <c r="G10" s="15">
        <f>F10*100/E10</f>
        <v>100</v>
      </c>
    </row>
    <row r="11" spans="1:7" ht="15" customHeight="1" x14ac:dyDescent="0.25">
      <c r="A11" s="246"/>
      <c r="B11" s="239"/>
      <c r="C11" s="238"/>
      <c r="D11" s="40" t="s">
        <v>65</v>
      </c>
      <c r="E11" s="11">
        <f>E31+E21</f>
        <v>18217.3</v>
      </c>
      <c r="F11" s="11">
        <f>F31+F21</f>
        <v>17492.5</v>
      </c>
      <c r="G11" s="15">
        <f>F11*100/E11</f>
        <v>96.02136430755381</v>
      </c>
    </row>
    <row r="12" spans="1:7" ht="25.5" customHeight="1" x14ac:dyDescent="0.25">
      <c r="A12" s="246"/>
      <c r="B12" s="239"/>
      <c r="C12" s="238"/>
      <c r="D12" s="40" t="s">
        <v>126</v>
      </c>
      <c r="E12" s="181"/>
      <c r="F12" s="181"/>
      <c r="G12" s="15"/>
    </row>
    <row r="13" spans="1:7" ht="21" customHeight="1" x14ac:dyDescent="0.25">
      <c r="A13" s="246"/>
      <c r="B13" s="239"/>
      <c r="C13" s="238"/>
      <c r="D13" s="40" t="s">
        <v>127</v>
      </c>
      <c r="E13" s="181"/>
      <c r="F13" s="181"/>
      <c r="G13" s="15"/>
    </row>
    <row r="14" spans="1:7" ht="19.5" customHeight="1" x14ac:dyDescent="0.25">
      <c r="A14" s="246"/>
      <c r="B14" s="239"/>
      <c r="C14" s="238"/>
      <c r="D14" s="40" t="s">
        <v>128</v>
      </c>
      <c r="E14" s="181"/>
      <c r="F14" s="181"/>
      <c r="G14" s="15"/>
    </row>
    <row r="15" spans="1:7" ht="14.1" customHeight="1" x14ac:dyDescent="0.25">
      <c r="A15" s="247"/>
      <c r="B15" s="240"/>
      <c r="C15" s="238"/>
      <c r="D15" s="40" t="s">
        <v>49</v>
      </c>
      <c r="E15" s="181"/>
      <c r="F15" s="181"/>
      <c r="G15" s="15"/>
    </row>
    <row r="16" spans="1:7" ht="14.1" customHeight="1" x14ac:dyDescent="0.25">
      <c r="A16" s="239" t="s">
        <v>89</v>
      </c>
      <c r="B16" s="239" t="s">
        <v>41</v>
      </c>
      <c r="C16" s="238" t="s">
        <v>104</v>
      </c>
      <c r="D16" s="12" t="s">
        <v>69</v>
      </c>
      <c r="E16" s="182">
        <f>E19+E20+E21</f>
        <v>1495</v>
      </c>
      <c r="F16" s="182">
        <f>F19+F20+F21</f>
        <v>1172.3999999999999</v>
      </c>
      <c r="G16" s="71">
        <f>F16*100/E16</f>
        <v>78.421404682274243</v>
      </c>
    </row>
    <row r="17" spans="1:10" ht="13.5" customHeight="1" x14ac:dyDescent="0.25">
      <c r="A17" s="239"/>
      <c r="B17" s="239"/>
      <c r="C17" s="238"/>
      <c r="D17" s="13" t="s">
        <v>129</v>
      </c>
      <c r="E17" s="183">
        <f>E19+E20+E21</f>
        <v>1495</v>
      </c>
      <c r="F17" s="183">
        <f>F19+F20+F21</f>
        <v>1172.3999999999999</v>
      </c>
      <c r="G17" s="17">
        <f>F17*100/E17</f>
        <v>78.421404682274243</v>
      </c>
      <c r="I17" s="43"/>
      <c r="J17" s="44"/>
    </row>
    <row r="18" spans="1:10" ht="14.1" customHeight="1" x14ac:dyDescent="0.25">
      <c r="A18" s="239"/>
      <c r="B18" s="239"/>
      <c r="C18" s="238"/>
      <c r="D18" s="13" t="s">
        <v>66</v>
      </c>
      <c r="E18" s="184"/>
      <c r="F18" s="11"/>
      <c r="G18" s="17"/>
    </row>
    <row r="19" spans="1:10" ht="15" customHeight="1" x14ac:dyDescent="0.25">
      <c r="A19" s="239"/>
      <c r="B19" s="239"/>
      <c r="C19" s="238"/>
      <c r="D19" s="13" t="s">
        <v>125</v>
      </c>
      <c r="E19" s="11">
        <v>120</v>
      </c>
      <c r="F19" s="185">
        <v>98.8</v>
      </c>
      <c r="G19" s="17">
        <f>F19*100/E19</f>
        <v>82.333333333333329</v>
      </c>
    </row>
    <row r="20" spans="1:10" ht="13.5" customHeight="1" x14ac:dyDescent="0.25">
      <c r="A20" s="239"/>
      <c r="B20" s="239"/>
      <c r="C20" s="238"/>
      <c r="D20" s="13" t="s">
        <v>67</v>
      </c>
      <c r="E20" s="184"/>
      <c r="F20" s="186"/>
      <c r="G20" s="17" t="e">
        <f>F20*100/E20</f>
        <v>#DIV/0!</v>
      </c>
    </row>
    <row r="21" spans="1:10" ht="14.25" customHeight="1" x14ac:dyDescent="0.25">
      <c r="A21" s="239"/>
      <c r="B21" s="239"/>
      <c r="C21" s="238"/>
      <c r="D21" s="13" t="s">
        <v>65</v>
      </c>
      <c r="E21" s="11">
        <v>1375</v>
      </c>
      <c r="F21" s="187">
        <v>1073.5999999999999</v>
      </c>
      <c r="G21" s="17"/>
    </row>
    <row r="22" spans="1:10" ht="22.5" customHeight="1" x14ac:dyDescent="0.25">
      <c r="A22" s="239"/>
      <c r="B22" s="239"/>
      <c r="C22" s="238"/>
      <c r="D22" s="13" t="s">
        <v>126</v>
      </c>
      <c r="E22" s="188"/>
      <c r="F22" s="188"/>
      <c r="G22" s="17"/>
    </row>
    <row r="23" spans="1:10" ht="24" customHeight="1" x14ac:dyDescent="0.25">
      <c r="A23" s="239"/>
      <c r="B23" s="239"/>
      <c r="C23" s="238"/>
      <c r="D23" s="13" t="s">
        <v>127</v>
      </c>
      <c r="E23" s="181"/>
      <c r="F23" s="181"/>
      <c r="G23" s="15"/>
    </row>
    <row r="24" spans="1:10" ht="24" customHeight="1" x14ac:dyDescent="0.25">
      <c r="A24" s="239"/>
      <c r="B24" s="239"/>
      <c r="C24" s="238"/>
      <c r="D24" s="13" t="s">
        <v>128</v>
      </c>
      <c r="E24" s="181"/>
      <c r="F24" s="181"/>
      <c r="G24" s="15"/>
    </row>
    <row r="25" spans="1:10" ht="13.5" customHeight="1" x14ac:dyDescent="0.25">
      <c r="A25" s="240"/>
      <c r="B25" s="240"/>
      <c r="C25" s="238"/>
      <c r="D25" s="7" t="s">
        <v>49</v>
      </c>
      <c r="E25" s="181"/>
      <c r="F25" s="181"/>
      <c r="G25" s="15"/>
    </row>
    <row r="26" spans="1:10" x14ac:dyDescent="0.25">
      <c r="A26" s="239" t="s">
        <v>89</v>
      </c>
      <c r="B26" s="239" t="s">
        <v>39</v>
      </c>
      <c r="C26" s="238" t="s">
        <v>175</v>
      </c>
      <c r="D26" s="42" t="s">
        <v>60</v>
      </c>
      <c r="E26" s="180">
        <f>SUM(E29:E35)</f>
        <v>21776.9</v>
      </c>
      <c r="F26" s="180">
        <f>SUM(F29:F35)</f>
        <v>21225.9</v>
      </c>
      <c r="G26" s="16">
        <f>F26*100/E26</f>
        <v>97.469795976470479</v>
      </c>
    </row>
    <row r="27" spans="1:10" x14ac:dyDescent="0.25">
      <c r="A27" s="239"/>
      <c r="B27" s="239"/>
      <c r="C27" s="238"/>
      <c r="D27" s="40" t="s">
        <v>124</v>
      </c>
      <c r="E27" s="11">
        <f>SUM(E29:E36)</f>
        <v>21776.9</v>
      </c>
      <c r="F27" s="11">
        <f>SUM(F29:F36)</f>
        <v>21225.9</v>
      </c>
      <c r="G27" s="15">
        <f>F27*100/E27</f>
        <v>97.469795976470479</v>
      </c>
    </row>
    <row r="28" spans="1:10" x14ac:dyDescent="0.25">
      <c r="A28" s="239"/>
      <c r="B28" s="239"/>
      <c r="C28" s="238"/>
      <c r="D28" s="40" t="s">
        <v>66</v>
      </c>
      <c r="E28" s="181"/>
      <c r="F28" s="181"/>
      <c r="G28" s="15"/>
    </row>
    <row r="29" spans="1:10" x14ac:dyDescent="0.25">
      <c r="A29" s="239"/>
      <c r="B29" s="239"/>
      <c r="C29" s="238"/>
      <c r="D29" s="40" t="s">
        <v>125</v>
      </c>
      <c r="E29" s="11">
        <v>2400</v>
      </c>
      <c r="F29" s="185">
        <f>2246.8+25.6</f>
        <v>2272.4</v>
      </c>
      <c r="G29" s="17">
        <f>F29*100/E29</f>
        <v>94.683333333333337</v>
      </c>
    </row>
    <row r="30" spans="1:10" ht="14.25" customHeight="1" x14ac:dyDescent="0.25">
      <c r="A30" s="239"/>
      <c r="B30" s="239"/>
      <c r="C30" s="238"/>
      <c r="D30" s="45" t="s">
        <v>67</v>
      </c>
      <c r="E30" s="11">
        <v>2534.6</v>
      </c>
      <c r="F30" s="187">
        <v>2534.6</v>
      </c>
      <c r="G30" s="17">
        <f>F30*100/E30</f>
        <v>100</v>
      </c>
    </row>
    <row r="31" spans="1:10" ht="13.5" customHeight="1" x14ac:dyDescent="0.25">
      <c r="A31" s="239"/>
      <c r="B31" s="239"/>
      <c r="C31" s="238"/>
      <c r="D31" s="40" t="s">
        <v>65</v>
      </c>
      <c r="E31" s="11">
        <v>16842.3</v>
      </c>
      <c r="F31" s="187">
        <v>16418.900000000001</v>
      </c>
      <c r="G31" s="17">
        <f>F31*100/E31</f>
        <v>97.486091567066268</v>
      </c>
    </row>
    <row r="32" spans="1:10" ht="24" customHeight="1" x14ac:dyDescent="0.25">
      <c r="A32" s="239"/>
      <c r="B32" s="239"/>
      <c r="C32" s="238"/>
      <c r="D32" s="40" t="s">
        <v>126</v>
      </c>
      <c r="E32" s="11"/>
      <c r="F32" s="11"/>
      <c r="G32" s="15"/>
    </row>
    <row r="33" spans="1:7" ht="20.25" customHeight="1" x14ac:dyDescent="0.25">
      <c r="A33" s="239"/>
      <c r="B33" s="239"/>
      <c r="C33" s="238"/>
      <c r="D33" s="40" t="s">
        <v>127</v>
      </c>
      <c r="E33" s="70"/>
      <c r="F33" s="70"/>
      <c r="G33" s="15"/>
    </row>
    <row r="34" spans="1:7" ht="18" customHeight="1" x14ac:dyDescent="0.25">
      <c r="A34" s="239"/>
      <c r="B34" s="239"/>
      <c r="C34" s="238"/>
      <c r="D34" s="40" t="s">
        <v>128</v>
      </c>
      <c r="E34" s="70"/>
      <c r="F34" s="70"/>
      <c r="G34" s="15"/>
    </row>
    <row r="35" spans="1:7" x14ac:dyDescent="0.25">
      <c r="A35" s="240"/>
      <c r="B35" s="240"/>
      <c r="C35" s="238"/>
      <c r="D35" s="40" t="s">
        <v>49</v>
      </c>
      <c r="E35" s="70"/>
      <c r="F35" s="70"/>
      <c r="G35" s="15"/>
    </row>
    <row r="36" spans="1:7" x14ac:dyDescent="0.25">
      <c r="A36" s="254" t="s">
        <v>32</v>
      </c>
      <c r="B36" s="254"/>
      <c r="C36" s="254"/>
      <c r="D36" s="254"/>
      <c r="E36" s="254"/>
      <c r="F36" s="254"/>
      <c r="G36" s="254"/>
    </row>
  </sheetData>
  <mergeCells count="18">
    <mergeCell ref="A36:G36"/>
    <mergeCell ref="C26:C35"/>
    <mergeCell ref="C16:C25"/>
    <mergeCell ref="B26:B35"/>
    <mergeCell ref="B16:B25"/>
    <mergeCell ref="A26:A35"/>
    <mergeCell ref="E4:E5"/>
    <mergeCell ref="D3:D5"/>
    <mergeCell ref="A1:G1"/>
    <mergeCell ref="E3:F3"/>
    <mergeCell ref="F4:F5"/>
    <mergeCell ref="G3:G5"/>
    <mergeCell ref="C6:C15"/>
    <mergeCell ref="A16:A25"/>
    <mergeCell ref="C3:C5"/>
    <mergeCell ref="A3:B4"/>
    <mergeCell ref="A6:A15"/>
    <mergeCell ref="B6:B15"/>
  </mergeCells>
  <phoneticPr fontId="13" type="noConversion"/>
  <pageMargins left="0.59055118110236227" right="0.59055118110236227" top="1.3779527559055118" bottom="0.78740157480314965" header="0.70866141732283472" footer="0.31496062992125984"/>
  <pageSetup paperSize="9" scale="72" fitToHeight="0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SheetLayoutView="100" workbookViewId="0">
      <selection activeCell="J11" sqref="J11"/>
    </sheetView>
  </sheetViews>
  <sheetFormatPr defaultRowHeight="15" x14ac:dyDescent="0.25"/>
  <cols>
    <col min="1" max="1" width="4.85546875" customWidth="1"/>
    <col min="2" max="3" width="4.5703125" customWidth="1"/>
    <col min="4" max="4" width="4.7109375" customWidth="1"/>
    <col min="5" max="5" width="24.7109375" customWidth="1"/>
    <col min="6" max="6" width="16.7109375" customWidth="1"/>
    <col min="7" max="7" width="9" customWidth="1"/>
    <col min="8" max="8" width="26.7109375" customWidth="1"/>
    <col min="9" max="9" width="36.42578125" customWidth="1"/>
    <col min="10" max="10" width="17.28515625" customWidth="1"/>
  </cols>
  <sheetData>
    <row r="1" spans="1:10" ht="37.5" customHeight="1" x14ac:dyDescent="0.25">
      <c r="A1" s="260" t="s">
        <v>192</v>
      </c>
      <c r="B1" s="260"/>
      <c r="C1" s="260"/>
      <c r="D1" s="260"/>
      <c r="E1" s="260"/>
      <c r="F1" s="260"/>
      <c r="G1" s="260"/>
      <c r="H1" s="260"/>
      <c r="I1" s="260"/>
      <c r="J1" s="260"/>
    </row>
    <row r="3" spans="1:10" ht="59.25" customHeight="1" x14ac:dyDescent="0.25">
      <c r="A3" s="261" t="s">
        <v>51</v>
      </c>
      <c r="B3" s="261"/>
      <c r="C3" s="261"/>
      <c r="D3" s="261"/>
      <c r="E3" s="261" t="s">
        <v>64</v>
      </c>
      <c r="F3" s="261" t="s">
        <v>99</v>
      </c>
      <c r="G3" s="261" t="s">
        <v>176</v>
      </c>
      <c r="H3" s="261" t="s">
        <v>38</v>
      </c>
      <c r="I3" s="262" t="s">
        <v>98</v>
      </c>
      <c r="J3" s="261" t="s">
        <v>193</v>
      </c>
    </row>
    <row r="4" spans="1:10" x14ac:dyDescent="0.25">
      <c r="A4" s="74" t="s">
        <v>62</v>
      </c>
      <c r="B4" s="74" t="s">
        <v>52</v>
      </c>
      <c r="C4" s="74" t="s">
        <v>53</v>
      </c>
      <c r="D4" s="74" t="s">
        <v>54</v>
      </c>
      <c r="E4" s="261"/>
      <c r="F4" s="261"/>
      <c r="G4" s="261"/>
      <c r="H4" s="261"/>
      <c r="I4" s="263"/>
      <c r="J4" s="261"/>
    </row>
    <row r="5" spans="1:10" x14ac:dyDescent="0.25">
      <c r="A5" s="255" t="s">
        <v>134</v>
      </c>
      <c r="B5" s="255"/>
      <c r="C5" s="255"/>
      <c r="D5" s="255"/>
      <c r="E5" s="255"/>
      <c r="F5" s="255"/>
      <c r="G5" s="255"/>
      <c r="H5" s="255"/>
      <c r="I5" s="255"/>
      <c r="J5" s="255"/>
    </row>
    <row r="6" spans="1:10" ht="12.75" customHeight="1" x14ac:dyDescent="0.25">
      <c r="A6" s="75">
        <v>6</v>
      </c>
      <c r="B6" s="75">
        <v>1</v>
      </c>
      <c r="C6" s="75"/>
      <c r="D6" s="75"/>
      <c r="E6" s="256" t="s">
        <v>177</v>
      </c>
      <c r="F6" s="256"/>
      <c r="G6" s="256"/>
      <c r="H6" s="256"/>
      <c r="I6" s="256"/>
      <c r="J6" s="256"/>
    </row>
    <row r="7" spans="1:10" ht="142.5" customHeight="1" x14ac:dyDescent="0.25">
      <c r="A7" s="75">
        <v>6</v>
      </c>
      <c r="B7" s="75">
        <v>1</v>
      </c>
      <c r="C7" s="75">
        <v>1</v>
      </c>
      <c r="D7" s="75"/>
      <c r="E7" s="80" t="s">
        <v>146</v>
      </c>
      <c r="F7" s="84" t="s">
        <v>88</v>
      </c>
      <c r="G7" s="85" t="s">
        <v>178</v>
      </c>
      <c r="H7" s="82" t="s">
        <v>108</v>
      </c>
      <c r="I7" s="82" t="s">
        <v>237</v>
      </c>
      <c r="J7" s="83"/>
    </row>
    <row r="8" spans="1:10" ht="409.5" x14ac:dyDescent="0.25">
      <c r="A8" s="76">
        <v>6</v>
      </c>
      <c r="B8" s="76">
        <v>1</v>
      </c>
      <c r="C8" s="76">
        <v>1</v>
      </c>
      <c r="D8" s="76">
        <v>1</v>
      </c>
      <c r="E8" s="81" t="s">
        <v>147</v>
      </c>
      <c r="F8" s="84" t="s">
        <v>88</v>
      </c>
      <c r="G8" s="85" t="s">
        <v>178</v>
      </c>
      <c r="H8" s="82" t="s">
        <v>179</v>
      </c>
      <c r="I8" s="82" t="s">
        <v>239</v>
      </c>
      <c r="J8" s="83" t="s">
        <v>240</v>
      </c>
    </row>
    <row r="9" spans="1:10" ht="117" customHeight="1" x14ac:dyDescent="0.25">
      <c r="A9" s="76">
        <v>6</v>
      </c>
      <c r="B9" s="76">
        <v>1</v>
      </c>
      <c r="C9" s="76">
        <v>1</v>
      </c>
      <c r="D9" s="76">
        <v>2</v>
      </c>
      <c r="E9" s="81" t="s">
        <v>180</v>
      </c>
      <c r="F9" s="84" t="s">
        <v>88</v>
      </c>
      <c r="G9" s="85" t="s">
        <v>178</v>
      </c>
      <c r="H9" s="82" t="s">
        <v>181</v>
      </c>
      <c r="I9" s="82" t="s">
        <v>202</v>
      </c>
      <c r="J9" s="83"/>
    </row>
    <row r="10" spans="1:10" ht="157.5" customHeight="1" x14ac:dyDescent="0.25">
      <c r="A10" s="77">
        <v>6</v>
      </c>
      <c r="B10" s="77">
        <v>1</v>
      </c>
      <c r="C10" s="77">
        <v>1</v>
      </c>
      <c r="D10" s="77">
        <v>3</v>
      </c>
      <c r="E10" s="81" t="s">
        <v>154</v>
      </c>
      <c r="F10" s="81" t="s">
        <v>88</v>
      </c>
      <c r="G10" s="85" t="s">
        <v>178</v>
      </c>
      <c r="H10" s="82" t="s">
        <v>182</v>
      </c>
      <c r="I10" s="82" t="s">
        <v>242</v>
      </c>
      <c r="J10" s="83" t="s">
        <v>243</v>
      </c>
    </row>
    <row r="11" spans="1:10" ht="218.25" customHeight="1" x14ac:dyDescent="0.25">
      <c r="A11" s="77">
        <v>6</v>
      </c>
      <c r="B11" s="77">
        <v>1</v>
      </c>
      <c r="C11" s="77">
        <v>1</v>
      </c>
      <c r="D11" s="77">
        <v>4</v>
      </c>
      <c r="E11" s="81" t="s">
        <v>155</v>
      </c>
      <c r="F11" s="81" t="s">
        <v>88</v>
      </c>
      <c r="G11" s="85" t="s">
        <v>178</v>
      </c>
      <c r="H11" s="82" t="s">
        <v>183</v>
      </c>
      <c r="I11" s="82" t="s">
        <v>203</v>
      </c>
      <c r="J11" s="83"/>
    </row>
    <row r="12" spans="1:10" x14ac:dyDescent="0.25">
      <c r="A12" s="75">
        <v>6</v>
      </c>
      <c r="B12" s="75">
        <v>2</v>
      </c>
      <c r="C12" s="75"/>
      <c r="D12" s="75"/>
      <c r="E12" s="257" t="s">
        <v>175</v>
      </c>
      <c r="F12" s="257"/>
      <c r="G12" s="257"/>
      <c r="H12" s="257"/>
      <c r="I12" s="257"/>
      <c r="J12" s="257"/>
    </row>
    <row r="13" spans="1:10" ht="309" customHeight="1" x14ac:dyDescent="0.25">
      <c r="A13" s="75">
        <v>6</v>
      </c>
      <c r="B13" s="75">
        <v>2</v>
      </c>
      <c r="C13" s="75">
        <v>1</v>
      </c>
      <c r="D13" s="75"/>
      <c r="E13" s="87" t="s">
        <v>29</v>
      </c>
      <c r="F13" s="83" t="s">
        <v>184</v>
      </c>
      <c r="G13" s="88" t="s">
        <v>178</v>
      </c>
      <c r="H13" s="88" t="s">
        <v>105</v>
      </c>
      <c r="I13" s="88" t="s">
        <v>196</v>
      </c>
      <c r="J13" s="83"/>
    </row>
    <row r="14" spans="1:10" ht="409.5" x14ac:dyDescent="0.25">
      <c r="A14" s="76">
        <v>6</v>
      </c>
      <c r="B14" s="76">
        <v>2</v>
      </c>
      <c r="C14" s="76">
        <v>1</v>
      </c>
      <c r="D14" s="76">
        <v>1</v>
      </c>
      <c r="E14" s="89" t="s">
        <v>185</v>
      </c>
      <c r="F14" s="83" t="s">
        <v>186</v>
      </c>
      <c r="G14" s="88" t="s">
        <v>178</v>
      </c>
      <c r="H14" s="88" t="s">
        <v>92</v>
      </c>
      <c r="I14" s="88" t="s">
        <v>218</v>
      </c>
      <c r="J14" s="83"/>
    </row>
    <row r="15" spans="1:10" ht="80.25" customHeight="1" x14ac:dyDescent="0.25">
      <c r="A15" s="76">
        <v>6</v>
      </c>
      <c r="B15" s="76">
        <v>2</v>
      </c>
      <c r="C15" s="76">
        <v>1</v>
      </c>
      <c r="D15" s="76">
        <v>2</v>
      </c>
      <c r="E15" s="89" t="s">
        <v>135</v>
      </c>
      <c r="F15" s="83" t="s">
        <v>87</v>
      </c>
      <c r="G15" s="88" t="s">
        <v>178</v>
      </c>
      <c r="H15" s="88" t="s">
        <v>187</v>
      </c>
      <c r="I15" s="88" t="s">
        <v>195</v>
      </c>
      <c r="J15" s="83"/>
    </row>
    <row r="16" spans="1:10" ht="155.25" customHeight="1" x14ac:dyDescent="0.25">
      <c r="A16" s="78">
        <v>6</v>
      </c>
      <c r="B16" s="78">
        <v>2</v>
      </c>
      <c r="C16" s="78">
        <v>2</v>
      </c>
      <c r="D16" s="78"/>
      <c r="E16" s="90" t="s">
        <v>3</v>
      </c>
      <c r="F16" s="89" t="s">
        <v>188</v>
      </c>
      <c r="G16" s="88" t="s">
        <v>178</v>
      </c>
      <c r="H16" s="83" t="s">
        <v>189</v>
      </c>
      <c r="I16" s="83" t="s">
        <v>194</v>
      </c>
      <c r="J16" s="89"/>
    </row>
    <row r="17" spans="1:10" ht="232.5" customHeight="1" x14ac:dyDescent="0.25">
      <c r="A17" s="78">
        <v>6</v>
      </c>
      <c r="B17" s="78">
        <v>2</v>
      </c>
      <c r="C17" s="78">
        <v>3</v>
      </c>
      <c r="D17" s="78"/>
      <c r="E17" s="91" t="s">
        <v>34</v>
      </c>
      <c r="F17" s="88" t="s">
        <v>106</v>
      </c>
      <c r="G17" s="88" t="s">
        <v>178</v>
      </c>
      <c r="H17" s="88" t="s">
        <v>109</v>
      </c>
      <c r="I17" s="88" t="s">
        <v>238</v>
      </c>
      <c r="J17" s="89"/>
    </row>
    <row r="18" spans="1:10" ht="232.5" customHeight="1" x14ac:dyDescent="0.25">
      <c r="A18" s="78">
        <v>6</v>
      </c>
      <c r="B18" s="78">
        <v>2</v>
      </c>
      <c r="C18" s="78">
        <v>4</v>
      </c>
      <c r="D18" s="78"/>
      <c r="E18" s="92" t="s">
        <v>164</v>
      </c>
      <c r="F18" s="88" t="s">
        <v>88</v>
      </c>
      <c r="G18" s="88" t="s">
        <v>178</v>
      </c>
      <c r="H18" s="93" t="s">
        <v>190</v>
      </c>
      <c r="I18" s="93" t="s">
        <v>201</v>
      </c>
      <c r="J18" s="89"/>
    </row>
    <row r="19" spans="1:10" ht="216.75" x14ac:dyDescent="0.25">
      <c r="A19" s="79">
        <v>6</v>
      </c>
      <c r="B19" s="79">
        <v>2</v>
      </c>
      <c r="C19" s="79">
        <v>4</v>
      </c>
      <c r="D19" s="79">
        <v>1</v>
      </c>
      <c r="E19" s="88" t="s">
        <v>191</v>
      </c>
      <c r="F19" s="88" t="s">
        <v>88</v>
      </c>
      <c r="G19" s="88" t="s">
        <v>178</v>
      </c>
      <c r="H19" s="88" t="s">
        <v>70</v>
      </c>
      <c r="I19" s="88" t="s">
        <v>197</v>
      </c>
      <c r="J19" s="89"/>
    </row>
    <row r="20" spans="1:10" ht="244.5" customHeight="1" x14ac:dyDescent="0.25">
      <c r="A20" s="79">
        <v>6</v>
      </c>
      <c r="B20" s="79">
        <v>2</v>
      </c>
      <c r="C20" s="79">
        <v>4</v>
      </c>
      <c r="D20" s="79">
        <v>2</v>
      </c>
      <c r="E20" s="89" t="s">
        <v>167</v>
      </c>
      <c r="F20" s="88" t="s">
        <v>88</v>
      </c>
      <c r="G20" s="88" t="s">
        <v>178</v>
      </c>
      <c r="H20" s="88" t="s">
        <v>70</v>
      </c>
      <c r="I20" s="88" t="s">
        <v>198</v>
      </c>
      <c r="J20" s="89" t="s">
        <v>241</v>
      </c>
    </row>
    <row r="21" spans="1:10" ht="104.25" customHeight="1" x14ac:dyDescent="0.25">
      <c r="A21" s="79">
        <v>6</v>
      </c>
      <c r="B21" s="79">
        <v>2</v>
      </c>
      <c r="C21" s="79">
        <v>4</v>
      </c>
      <c r="D21" s="79">
        <v>3</v>
      </c>
      <c r="E21" s="83" t="s">
        <v>86</v>
      </c>
      <c r="F21" s="88" t="s">
        <v>88</v>
      </c>
      <c r="G21" s="88" t="s">
        <v>178</v>
      </c>
      <c r="H21" s="88" t="s">
        <v>4</v>
      </c>
      <c r="I21" s="88" t="s">
        <v>200</v>
      </c>
      <c r="J21" s="89"/>
    </row>
    <row r="22" spans="1:10" ht="65.25" customHeight="1" x14ac:dyDescent="0.25">
      <c r="A22" s="79">
        <v>6</v>
      </c>
      <c r="B22" s="79">
        <v>2</v>
      </c>
      <c r="C22" s="79">
        <v>4</v>
      </c>
      <c r="D22" s="79">
        <v>4</v>
      </c>
      <c r="E22" s="88" t="s">
        <v>171</v>
      </c>
      <c r="F22" s="88" t="s">
        <v>88</v>
      </c>
      <c r="G22" s="88" t="s">
        <v>178</v>
      </c>
      <c r="H22" s="88" t="s">
        <v>4</v>
      </c>
      <c r="I22" s="258" t="s">
        <v>199</v>
      </c>
      <c r="J22" s="89"/>
    </row>
    <row r="23" spans="1:10" ht="63.75" x14ac:dyDescent="0.25">
      <c r="A23" s="79">
        <v>6</v>
      </c>
      <c r="B23" s="79">
        <v>2</v>
      </c>
      <c r="C23" s="79">
        <v>4</v>
      </c>
      <c r="D23" s="79">
        <v>5</v>
      </c>
      <c r="E23" s="88" t="s">
        <v>174</v>
      </c>
      <c r="F23" s="88" t="s">
        <v>88</v>
      </c>
      <c r="G23" s="88" t="s">
        <v>178</v>
      </c>
      <c r="H23" s="88" t="s">
        <v>4</v>
      </c>
      <c r="I23" s="259"/>
      <c r="J23" s="89"/>
    </row>
  </sheetData>
  <mergeCells count="12">
    <mergeCell ref="A5:J5"/>
    <mergeCell ref="E6:J6"/>
    <mergeCell ref="E12:J12"/>
    <mergeCell ref="I22:I23"/>
    <mergeCell ref="A1:J1"/>
    <mergeCell ref="A3:D3"/>
    <mergeCell ref="E3:E4"/>
    <mergeCell ref="F3:F4"/>
    <mergeCell ref="G3:G4"/>
    <mergeCell ref="H3:H4"/>
    <mergeCell ref="I3:I4"/>
    <mergeCell ref="J3:J4"/>
  </mergeCells>
  <phoneticPr fontId="13" type="noConversion"/>
  <pageMargins left="0.70866141732283472" right="0.19685039370078741" top="1.9291338582677167" bottom="0.23622047244094491" header="1.69" footer="0.19685039370078741"/>
  <pageSetup paperSize="9" scale="91" fitToHeight="0" orientation="landscape" r:id="rId1"/>
  <headerFooter alignWithMargins="0">
    <oddHeader>&amp;C&amp;P</oddHeader>
    <oddFooter>&amp;C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"/>
  <sheetViews>
    <sheetView view="pageBreakPreview" zoomScale="120" zoomScaleNormal="120" zoomScaleSheetLayoutView="120" zoomScalePageLayoutView="120" workbookViewId="0">
      <selection activeCell="D12" sqref="D12"/>
    </sheetView>
  </sheetViews>
  <sheetFormatPr defaultRowHeight="15" x14ac:dyDescent="0.25"/>
  <cols>
    <col min="1" max="1" width="5.85546875" customWidth="1"/>
    <col min="2" max="2" width="5.5703125" customWidth="1"/>
    <col min="3" max="3" width="26" customWidth="1"/>
    <col min="4" max="4" width="24" customWidth="1"/>
    <col min="5" max="5" width="10.140625" customWidth="1"/>
    <col min="6" max="6" width="6" customWidth="1"/>
    <col min="7" max="7" width="5.5703125" customWidth="1"/>
    <col min="8" max="8" width="11.85546875" customWidth="1"/>
    <col min="9" max="9" width="8.5703125" customWidth="1"/>
    <col min="10" max="10" width="8.28515625" customWidth="1"/>
    <col min="11" max="11" width="9.28515625" customWidth="1"/>
  </cols>
  <sheetData>
    <row r="1" spans="1:13" s="1" customFormat="1" ht="44.25" customHeight="1" x14ac:dyDescent="0.2">
      <c r="A1" s="264" t="s">
        <v>138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s="1" customFormat="1" ht="18" customHeight="1" x14ac:dyDescent="0.2">
      <c r="A2" s="3"/>
      <c r="B2" s="3"/>
      <c r="C2" s="3"/>
      <c r="D2" s="2"/>
      <c r="E2" s="2"/>
      <c r="F2" s="2"/>
      <c r="G2" s="2"/>
      <c r="H2" s="2"/>
      <c r="I2" s="2"/>
      <c r="J2" s="2"/>
      <c r="K2" s="2"/>
    </row>
    <row r="3" spans="1:13" s="1" customFormat="1" ht="72.75" customHeight="1" x14ac:dyDescent="0.2">
      <c r="A3" s="271" t="s">
        <v>51</v>
      </c>
      <c r="B3" s="270"/>
      <c r="C3" s="271" t="s">
        <v>91</v>
      </c>
      <c r="D3" s="267" t="s">
        <v>57</v>
      </c>
      <c r="E3" s="235" t="s">
        <v>36</v>
      </c>
      <c r="F3" s="272" t="s">
        <v>71</v>
      </c>
      <c r="G3" s="278"/>
      <c r="H3" s="279"/>
      <c r="I3" s="272" t="s">
        <v>130</v>
      </c>
      <c r="J3" s="273"/>
      <c r="K3" s="274"/>
      <c r="L3" s="265" t="s">
        <v>97</v>
      </c>
      <c r="M3" s="266"/>
    </row>
    <row r="4" spans="1:13" ht="47.25" customHeight="1" x14ac:dyDescent="0.25">
      <c r="A4" s="270"/>
      <c r="B4" s="270"/>
      <c r="C4" s="270"/>
      <c r="D4" s="270"/>
      <c r="E4" s="252"/>
      <c r="F4" s="267" t="s">
        <v>72</v>
      </c>
      <c r="G4" s="267" t="s">
        <v>73</v>
      </c>
      <c r="H4" s="267" t="s">
        <v>74</v>
      </c>
      <c r="I4" s="267" t="s">
        <v>93</v>
      </c>
      <c r="J4" s="267" t="s">
        <v>75</v>
      </c>
      <c r="K4" s="267" t="s">
        <v>76</v>
      </c>
      <c r="L4" s="268" t="s">
        <v>77</v>
      </c>
      <c r="M4" s="269" t="s">
        <v>95</v>
      </c>
    </row>
    <row r="5" spans="1:13" ht="14.1" customHeight="1" x14ac:dyDescent="0.25">
      <c r="A5" s="9" t="s">
        <v>62</v>
      </c>
      <c r="B5" s="9" t="s">
        <v>52</v>
      </c>
      <c r="C5" s="270"/>
      <c r="D5" s="270"/>
      <c r="E5" s="253"/>
      <c r="F5" s="267"/>
      <c r="G5" s="267"/>
      <c r="H5" s="267"/>
      <c r="I5" s="267"/>
      <c r="J5" s="267"/>
      <c r="K5" s="267"/>
      <c r="L5" s="268"/>
      <c r="M5" s="253"/>
    </row>
    <row r="6" spans="1:13" ht="32.25" customHeight="1" x14ac:dyDescent="0.25">
      <c r="A6" s="5" t="s">
        <v>89</v>
      </c>
      <c r="B6" s="5"/>
      <c r="C6" s="275" t="s">
        <v>131</v>
      </c>
      <c r="D6" s="276"/>
      <c r="E6" s="276"/>
      <c r="F6" s="276"/>
      <c r="G6" s="276"/>
      <c r="H6" s="276"/>
      <c r="I6" s="276"/>
      <c r="J6" s="276"/>
      <c r="K6" s="276"/>
      <c r="L6" s="276"/>
      <c r="M6" s="277"/>
    </row>
    <row r="8" spans="1:13" x14ac:dyDescent="0.25">
      <c r="A8" s="254" t="s">
        <v>30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</row>
  </sheetData>
  <mergeCells count="18">
    <mergeCell ref="A8:M8"/>
    <mergeCell ref="D3:D5"/>
    <mergeCell ref="E3:E5"/>
    <mergeCell ref="A3:B4"/>
    <mergeCell ref="I3:K3"/>
    <mergeCell ref="C6:M6"/>
    <mergeCell ref="C3:C5"/>
    <mergeCell ref="G4:G5"/>
    <mergeCell ref="H4:H5"/>
    <mergeCell ref="I4:I5"/>
    <mergeCell ref="K4:K5"/>
    <mergeCell ref="F3:H3"/>
    <mergeCell ref="F4:F5"/>
    <mergeCell ref="A1:M1"/>
    <mergeCell ref="L3:M3"/>
    <mergeCell ref="J4:J5"/>
    <mergeCell ref="L4:L5"/>
    <mergeCell ref="M4:M5"/>
  </mergeCells>
  <phoneticPr fontId="13" type="noConversion"/>
  <pageMargins left="0.59055118110236227" right="0.59055118110236227" top="1.3779527559055118" bottom="0.78740157480314965" header="0.70866141732283472" footer="0.31496062992125984"/>
  <pageSetup paperSize="9" scale="96" fitToHeight="0" orientation="landscape" r:id="rId1"/>
  <headerFooter>
    <oddHeader>&amp;C&amp;N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O18"/>
  <sheetViews>
    <sheetView view="pageBreakPreview" topLeftCell="C3" zoomScale="75" zoomScaleSheetLayoutView="75" workbookViewId="0">
      <pane xSplit="9" ySplit="3" topLeftCell="L6" activePane="bottomRight" state="frozen"/>
      <selection activeCell="C3" sqref="C3"/>
      <selection pane="topRight" activeCell="H3" sqref="H3"/>
      <selection pane="bottomLeft" activeCell="C9" sqref="C9"/>
      <selection pane="bottomRight" activeCell="K17" sqref="K17"/>
    </sheetView>
  </sheetViews>
  <sheetFormatPr defaultRowHeight="15" x14ac:dyDescent="0.25"/>
  <cols>
    <col min="3" max="3" width="6.28515625" customWidth="1"/>
    <col min="6" max="6" width="29.7109375" customWidth="1"/>
    <col min="7" max="7" width="11.5703125" customWidth="1"/>
    <col min="12" max="12" width="12.85546875" customWidth="1"/>
    <col min="13" max="13" width="13.42578125" customWidth="1"/>
    <col min="15" max="15" width="15.28515625" customWidth="1"/>
  </cols>
  <sheetData>
    <row r="1" spans="1:15" ht="29.25" customHeight="1" x14ac:dyDescent="0.25">
      <c r="A1" s="289" t="s">
        <v>208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3" spans="1:15" ht="42" customHeight="1" x14ac:dyDescent="0.25">
      <c r="C3" s="301" t="s">
        <v>225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5" spans="1:15" ht="60" customHeight="1" x14ac:dyDescent="0.25">
      <c r="A5" s="255" t="s">
        <v>51</v>
      </c>
      <c r="B5" s="255"/>
      <c r="C5" s="294" t="s">
        <v>51</v>
      </c>
      <c r="D5" s="300"/>
      <c r="E5" s="290" t="s">
        <v>35</v>
      </c>
      <c r="F5" s="293" t="s">
        <v>37</v>
      </c>
      <c r="G5" s="293" t="s">
        <v>36</v>
      </c>
      <c r="H5" s="294" t="s">
        <v>209</v>
      </c>
      <c r="I5" s="295"/>
      <c r="J5" s="295"/>
      <c r="K5" s="296"/>
      <c r="L5" s="297" t="s">
        <v>78</v>
      </c>
      <c r="M5" s="297" t="s">
        <v>79</v>
      </c>
      <c r="N5" s="297" t="s">
        <v>80</v>
      </c>
      <c r="O5" s="297" t="s">
        <v>81</v>
      </c>
    </row>
    <row r="6" spans="1:15" x14ac:dyDescent="0.25">
      <c r="A6" s="255"/>
      <c r="B6" s="255"/>
      <c r="C6" s="281" t="s">
        <v>62</v>
      </c>
      <c r="D6" s="281" t="s">
        <v>52</v>
      </c>
      <c r="E6" s="291"/>
      <c r="F6" s="293"/>
      <c r="G6" s="293"/>
      <c r="H6" s="261" t="s">
        <v>216</v>
      </c>
      <c r="I6" s="261"/>
      <c r="J6" s="261" t="s">
        <v>217</v>
      </c>
      <c r="K6" s="261" t="s">
        <v>100</v>
      </c>
      <c r="L6" s="298"/>
      <c r="M6" s="298"/>
      <c r="N6" s="298"/>
      <c r="O6" s="298"/>
    </row>
    <row r="7" spans="1:15" ht="58.5" customHeight="1" x14ac:dyDescent="0.25">
      <c r="A7" s="74" t="s">
        <v>62</v>
      </c>
      <c r="B7" s="74" t="s">
        <v>52</v>
      </c>
      <c r="C7" s="282"/>
      <c r="D7" s="282"/>
      <c r="E7" s="292"/>
      <c r="F7" s="293"/>
      <c r="G7" s="293"/>
      <c r="H7" s="288"/>
      <c r="I7" s="288"/>
      <c r="J7" s="288"/>
      <c r="K7" s="288"/>
      <c r="L7" s="299"/>
      <c r="M7" s="299"/>
      <c r="N7" s="299"/>
      <c r="O7" s="299"/>
    </row>
    <row r="8" spans="1:15" x14ac:dyDescent="0.25">
      <c r="A8" s="129">
        <v>6</v>
      </c>
      <c r="B8" s="129">
        <v>1</v>
      </c>
      <c r="C8" s="129"/>
      <c r="D8" s="129"/>
      <c r="E8" s="129"/>
      <c r="F8" s="283" t="s">
        <v>107</v>
      </c>
      <c r="G8" s="284"/>
      <c r="H8" s="284"/>
      <c r="I8" s="284"/>
      <c r="J8" s="284"/>
      <c r="K8" s="284"/>
      <c r="L8" s="285"/>
      <c r="M8" s="285"/>
      <c r="N8" s="285"/>
      <c r="O8" s="286"/>
    </row>
    <row r="9" spans="1:15" ht="51" x14ac:dyDescent="0.25">
      <c r="A9" s="85">
        <v>6</v>
      </c>
      <c r="B9" s="85">
        <v>1</v>
      </c>
      <c r="C9" s="133" t="s">
        <v>89</v>
      </c>
      <c r="D9" s="133">
        <v>1</v>
      </c>
      <c r="E9" s="133">
        <v>1</v>
      </c>
      <c r="F9" s="82" t="s">
        <v>215</v>
      </c>
      <c r="G9" s="85" t="s">
        <v>8</v>
      </c>
      <c r="H9" s="280">
        <v>10</v>
      </c>
      <c r="I9" s="280"/>
      <c r="J9" s="127">
        <v>11</v>
      </c>
      <c r="K9" s="127">
        <v>15</v>
      </c>
      <c r="L9" s="86">
        <f>K9-J9</f>
        <v>4</v>
      </c>
      <c r="M9" s="130">
        <f>K9*100/J9</f>
        <v>136.36363636363637</v>
      </c>
      <c r="N9" s="130">
        <f>K9*100/H9</f>
        <v>150</v>
      </c>
      <c r="O9" s="81" t="s">
        <v>220</v>
      </c>
    </row>
    <row r="10" spans="1:15" ht="75" customHeight="1" x14ac:dyDescent="0.25">
      <c r="A10" s="85">
        <v>6</v>
      </c>
      <c r="B10" s="85">
        <v>1</v>
      </c>
      <c r="C10" s="133" t="s">
        <v>89</v>
      </c>
      <c r="D10" s="133">
        <v>1</v>
      </c>
      <c r="E10" s="133">
        <v>2</v>
      </c>
      <c r="F10" s="82" t="s">
        <v>210</v>
      </c>
      <c r="G10" s="85" t="s">
        <v>112</v>
      </c>
      <c r="H10" s="280">
        <v>13</v>
      </c>
      <c r="I10" s="280"/>
      <c r="J10" s="127">
        <v>15</v>
      </c>
      <c r="K10" s="127">
        <v>23</v>
      </c>
      <c r="L10" s="86">
        <f t="shared" ref="L10:L12" si="0">K10-J10</f>
        <v>8</v>
      </c>
      <c r="M10" s="130">
        <f t="shared" ref="M10:M12" si="1">K10*100/J10</f>
        <v>153.33333333333334</v>
      </c>
      <c r="N10" s="130">
        <f t="shared" ref="N10:N12" si="2">K10*100/H10</f>
        <v>176.92307692307693</v>
      </c>
      <c r="O10" s="81" t="s">
        <v>220</v>
      </c>
    </row>
    <row r="11" spans="1:15" ht="63.75" x14ac:dyDescent="0.25">
      <c r="A11" s="85">
        <v>6</v>
      </c>
      <c r="B11" s="85">
        <v>1</v>
      </c>
      <c r="C11" s="133" t="s">
        <v>89</v>
      </c>
      <c r="D11" s="133">
        <v>1</v>
      </c>
      <c r="E11" s="133">
        <v>3</v>
      </c>
      <c r="F11" s="82" t="s">
        <v>110</v>
      </c>
      <c r="G11" s="85" t="s">
        <v>211</v>
      </c>
      <c r="H11" s="280">
        <v>39</v>
      </c>
      <c r="I11" s="280"/>
      <c r="J11" s="127">
        <v>35</v>
      </c>
      <c r="K11" s="127">
        <v>40</v>
      </c>
      <c r="L11" s="86">
        <f t="shared" si="0"/>
        <v>5</v>
      </c>
      <c r="M11" s="130">
        <f t="shared" si="1"/>
        <v>114.28571428571429</v>
      </c>
      <c r="N11" s="130">
        <f t="shared" si="2"/>
        <v>102.56410256410257</v>
      </c>
      <c r="O11" s="81" t="s">
        <v>220</v>
      </c>
    </row>
    <row r="12" spans="1:15" ht="63.75" x14ac:dyDescent="0.25">
      <c r="A12" s="85">
        <v>6</v>
      </c>
      <c r="B12" s="85">
        <v>1</v>
      </c>
      <c r="C12" s="133" t="s">
        <v>89</v>
      </c>
      <c r="D12" s="133">
        <v>1</v>
      </c>
      <c r="E12" s="133">
        <v>4</v>
      </c>
      <c r="F12" s="82" t="s">
        <v>111</v>
      </c>
      <c r="G12" s="85" t="s">
        <v>7</v>
      </c>
      <c r="H12" s="280">
        <v>54</v>
      </c>
      <c r="I12" s="280"/>
      <c r="J12" s="127">
        <v>30</v>
      </c>
      <c r="K12" s="127">
        <v>41</v>
      </c>
      <c r="L12" s="86">
        <f t="shared" si="0"/>
        <v>11</v>
      </c>
      <c r="M12" s="130">
        <f t="shared" si="1"/>
        <v>136.66666666666666</v>
      </c>
      <c r="N12" s="130">
        <f t="shared" si="2"/>
        <v>75.925925925925924</v>
      </c>
      <c r="O12" s="81" t="s">
        <v>220</v>
      </c>
    </row>
    <row r="13" spans="1:15" x14ac:dyDescent="0.25">
      <c r="A13" s="129">
        <v>6</v>
      </c>
      <c r="B13" s="129">
        <v>2</v>
      </c>
      <c r="C13" s="132"/>
      <c r="D13" s="132"/>
      <c r="E13" s="283" t="s">
        <v>175</v>
      </c>
      <c r="F13" s="284"/>
      <c r="G13" s="284"/>
      <c r="H13" s="284"/>
      <c r="I13" s="284"/>
      <c r="J13" s="284"/>
      <c r="K13" s="284"/>
      <c r="L13" s="285"/>
      <c r="M13" s="285"/>
      <c r="N13" s="285"/>
      <c r="O13" s="286"/>
    </row>
    <row r="14" spans="1:15" ht="183.75" customHeight="1" x14ac:dyDescent="0.25">
      <c r="A14" s="85">
        <v>6</v>
      </c>
      <c r="B14" s="85">
        <v>2</v>
      </c>
      <c r="C14" s="133" t="s">
        <v>89</v>
      </c>
      <c r="D14" s="133">
        <v>2</v>
      </c>
      <c r="E14" s="85">
        <v>1</v>
      </c>
      <c r="F14" s="82" t="s">
        <v>113</v>
      </c>
      <c r="G14" s="85" t="s">
        <v>6</v>
      </c>
      <c r="H14" s="287">
        <v>25</v>
      </c>
      <c r="I14" s="287"/>
      <c r="J14" s="128">
        <v>25</v>
      </c>
      <c r="K14" s="128">
        <v>12</v>
      </c>
      <c r="L14" s="86">
        <f>K14-J14</f>
        <v>-13</v>
      </c>
      <c r="M14" s="130">
        <f>K14*100/J14</f>
        <v>48</v>
      </c>
      <c r="N14" s="130">
        <f>K14*100/H14</f>
        <v>48</v>
      </c>
      <c r="O14" s="81" t="s">
        <v>219</v>
      </c>
    </row>
    <row r="15" spans="1:15" ht="179.25" x14ac:dyDescent="0.25">
      <c r="A15" s="86">
        <v>6</v>
      </c>
      <c r="B15" s="86">
        <v>2</v>
      </c>
      <c r="C15" s="134" t="s">
        <v>89</v>
      </c>
      <c r="D15" s="134" t="s">
        <v>39</v>
      </c>
      <c r="E15" s="86">
        <v>2</v>
      </c>
      <c r="F15" s="81" t="s">
        <v>114</v>
      </c>
      <c r="G15" s="86" t="s">
        <v>212</v>
      </c>
      <c r="H15" s="280">
        <v>1610</v>
      </c>
      <c r="I15" s="280"/>
      <c r="J15" s="127">
        <v>1610</v>
      </c>
      <c r="K15" s="127">
        <v>730</v>
      </c>
      <c r="L15" s="86">
        <f t="shared" ref="L15:L18" si="3">K15-J15</f>
        <v>-880</v>
      </c>
      <c r="M15" s="130">
        <f t="shared" ref="M15:M18" si="4">K15*100/J15</f>
        <v>45.341614906832298</v>
      </c>
      <c r="N15" s="130">
        <f t="shared" ref="N15:N18" si="5">K15*100/H15</f>
        <v>45.341614906832298</v>
      </c>
      <c r="O15" s="131" t="s">
        <v>236</v>
      </c>
    </row>
    <row r="16" spans="1:15" ht="51" x14ac:dyDescent="0.25">
      <c r="A16" s="86">
        <v>6</v>
      </c>
      <c r="B16" s="86">
        <v>2</v>
      </c>
      <c r="C16" s="134" t="s">
        <v>89</v>
      </c>
      <c r="D16" s="134" t="s">
        <v>39</v>
      </c>
      <c r="E16" s="86">
        <v>3</v>
      </c>
      <c r="F16" s="81" t="s">
        <v>115</v>
      </c>
      <c r="G16" s="86" t="s">
        <v>5</v>
      </c>
      <c r="H16" s="280">
        <v>52</v>
      </c>
      <c r="I16" s="280"/>
      <c r="J16" s="127">
        <v>60</v>
      </c>
      <c r="K16" s="127">
        <v>60</v>
      </c>
      <c r="L16" s="86">
        <f t="shared" si="3"/>
        <v>0</v>
      </c>
      <c r="M16" s="130">
        <f t="shared" si="4"/>
        <v>100</v>
      </c>
      <c r="N16" s="130">
        <f t="shared" si="5"/>
        <v>115.38461538461539</v>
      </c>
      <c r="O16" s="81" t="s">
        <v>220</v>
      </c>
    </row>
    <row r="17" spans="1:15" ht="51" x14ac:dyDescent="0.25">
      <c r="A17" s="86">
        <v>6</v>
      </c>
      <c r="B17" s="86">
        <v>2</v>
      </c>
      <c r="C17" s="134" t="s">
        <v>89</v>
      </c>
      <c r="D17" s="134" t="s">
        <v>39</v>
      </c>
      <c r="E17" s="86">
        <v>4</v>
      </c>
      <c r="F17" s="81" t="s">
        <v>213</v>
      </c>
      <c r="G17" s="86" t="s">
        <v>6</v>
      </c>
      <c r="H17" s="280">
        <v>670</v>
      </c>
      <c r="I17" s="280"/>
      <c r="J17" s="127">
        <v>670</v>
      </c>
      <c r="K17" s="127">
        <v>728</v>
      </c>
      <c r="L17" s="86">
        <f t="shared" si="3"/>
        <v>58</v>
      </c>
      <c r="M17" s="130">
        <f t="shared" si="4"/>
        <v>108.65671641791045</v>
      </c>
      <c r="N17" s="130">
        <f t="shared" si="5"/>
        <v>108.65671641791045</v>
      </c>
      <c r="O17" s="81" t="s">
        <v>220</v>
      </c>
    </row>
    <row r="18" spans="1:15" ht="63.75" x14ac:dyDescent="0.25">
      <c r="A18" s="86">
        <v>6</v>
      </c>
      <c r="B18" s="86">
        <v>2</v>
      </c>
      <c r="C18" s="134" t="s">
        <v>89</v>
      </c>
      <c r="D18" s="134" t="s">
        <v>39</v>
      </c>
      <c r="E18" s="86">
        <v>5</v>
      </c>
      <c r="F18" s="81" t="s">
        <v>214</v>
      </c>
      <c r="G18" s="86" t="s">
        <v>7</v>
      </c>
      <c r="H18" s="280">
        <v>210</v>
      </c>
      <c r="I18" s="280"/>
      <c r="J18" s="127">
        <v>250</v>
      </c>
      <c r="K18" s="127">
        <v>495</v>
      </c>
      <c r="L18" s="86">
        <f t="shared" si="3"/>
        <v>245</v>
      </c>
      <c r="M18" s="130">
        <f t="shared" si="4"/>
        <v>198</v>
      </c>
      <c r="N18" s="130">
        <f t="shared" si="5"/>
        <v>235.71428571428572</v>
      </c>
      <c r="O18" s="81" t="s">
        <v>220</v>
      </c>
    </row>
  </sheetData>
  <mergeCells count="28">
    <mergeCell ref="A1:O1"/>
    <mergeCell ref="A5:B6"/>
    <mergeCell ref="E5:E7"/>
    <mergeCell ref="F5:F7"/>
    <mergeCell ref="G5:G7"/>
    <mergeCell ref="H5:K5"/>
    <mergeCell ref="L5:L7"/>
    <mergeCell ref="M5:M7"/>
    <mergeCell ref="N5:N7"/>
    <mergeCell ref="O5:O7"/>
    <mergeCell ref="H6:I7"/>
    <mergeCell ref="J6:J7"/>
    <mergeCell ref="C5:D5"/>
    <mergeCell ref="C3:O3"/>
    <mergeCell ref="H17:I17"/>
    <mergeCell ref="H18:I18"/>
    <mergeCell ref="C6:C7"/>
    <mergeCell ref="D6:D7"/>
    <mergeCell ref="H12:I12"/>
    <mergeCell ref="E13:O13"/>
    <mergeCell ref="H14:I14"/>
    <mergeCell ref="H15:I15"/>
    <mergeCell ref="H16:I16"/>
    <mergeCell ref="K6:K7"/>
    <mergeCell ref="F8:O8"/>
    <mergeCell ref="H9:I9"/>
    <mergeCell ref="H10:I10"/>
    <mergeCell ref="H11:I11"/>
  </mergeCells>
  <phoneticPr fontId="13" type="noConversion"/>
  <pageMargins left="0.70866141732283472" right="0.35" top="1.3779527559055118" bottom="0.86614173228346458" header="0.70866141732283472" footer="0.27559055118110237"/>
  <pageSetup paperSize="9" scale="79" fitToHeight="0" orientation="landscape" r:id="rId1"/>
  <headerFooter>
    <oddHeader>&amp;C&amp;P</oddHeader>
  </headerFooter>
  <rowBreaks count="1" manualBreakCount="1">
    <brk id="1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BreakPreview" zoomScale="130" zoomScaleSheetLayoutView="130" workbookViewId="0">
      <selection activeCell="A8" sqref="A8:E8"/>
    </sheetView>
  </sheetViews>
  <sheetFormatPr defaultRowHeight="15" x14ac:dyDescent="0.25"/>
  <cols>
    <col min="2" max="2" width="47.5703125" customWidth="1"/>
    <col min="3" max="3" width="15.7109375" customWidth="1"/>
    <col min="5" max="5" width="44.28515625" customWidth="1"/>
  </cols>
  <sheetData>
    <row r="1" spans="1:5" ht="48" customHeight="1" x14ac:dyDescent="0.25">
      <c r="A1" s="303" t="s">
        <v>139</v>
      </c>
      <c r="B1" s="303"/>
      <c r="C1" s="303"/>
      <c r="D1" s="303"/>
      <c r="E1" s="303"/>
    </row>
    <row r="2" spans="1:5" x14ac:dyDescent="0.25">
      <c r="A2" s="303"/>
      <c r="B2" s="303"/>
      <c r="C2" s="303"/>
      <c r="D2" s="303"/>
      <c r="E2" s="303"/>
    </row>
    <row r="4" spans="1:5" x14ac:dyDescent="0.25">
      <c r="A4" s="14" t="s">
        <v>35</v>
      </c>
      <c r="B4" s="14" t="s">
        <v>82</v>
      </c>
      <c r="C4" s="14" t="s">
        <v>83</v>
      </c>
      <c r="D4" s="14" t="s">
        <v>84</v>
      </c>
      <c r="E4" s="14" t="s">
        <v>85</v>
      </c>
    </row>
    <row r="5" spans="1:5" ht="60" x14ac:dyDescent="0.25">
      <c r="A5" s="14">
        <v>1</v>
      </c>
      <c r="B5" s="38" t="s">
        <v>132</v>
      </c>
      <c r="C5" s="46">
        <v>45016</v>
      </c>
      <c r="D5" s="47">
        <v>993</v>
      </c>
      <c r="E5" s="39" t="s">
        <v>133</v>
      </c>
    </row>
    <row r="6" spans="1:5" ht="60" x14ac:dyDescent="0.25">
      <c r="A6" s="14">
        <v>2</v>
      </c>
      <c r="B6" s="38" t="s">
        <v>132</v>
      </c>
      <c r="C6" s="46">
        <v>45138</v>
      </c>
      <c r="D6" s="47">
        <v>2728</v>
      </c>
      <c r="E6" s="39" t="s">
        <v>133</v>
      </c>
    </row>
    <row r="7" spans="1:5" ht="15" hidden="1" customHeight="1" x14ac:dyDescent="0.25">
      <c r="A7" s="167"/>
      <c r="B7" s="167"/>
      <c r="C7" s="168"/>
      <c r="D7" s="169"/>
      <c r="E7" s="170"/>
    </row>
    <row r="8" spans="1:5" ht="30" customHeight="1" x14ac:dyDescent="0.25">
      <c r="A8" s="302" t="s">
        <v>30</v>
      </c>
      <c r="B8" s="302"/>
      <c r="C8" s="302"/>
      <c r="D8" s="302"/>
      <c r="E8" s="302"/>
    </row>
    <row r="9" spans="1:5" ht="46.5" customHeight="1" x14ac:dyDescent="0.25">
      <c r="A9" s="29"/>
      <c r="B9" s="29"/>
      <c r="C9" s="29"/>
      <c r="D9" s="29"/>
      <c r="E9" s="29"/>
    </row>
  </sheetData>
  <mergeCells count="3">
    <mergeCell ref="A8:E8"/>
    <mergeCell ref="A2:E2"/>
    <mergeCell ref="A1:E1"/>
  </mergeCells>
  <phoneticPr fontId="13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ОЭ общая</vt:lpstr>
      <vt:lpstr>ОЭПП1</vt:lpstr>
      <vt:lpstr>ОЭПП2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2'!Заголовки_для_печати</vt:lpstr>
      <vt:lpstr>'ОЭ общая'!Область_печати</vt:lpstr>
      <vt:lpstr>'форма 2'!Область_печати</vt:lpstr>
      <vt:lpstr>'форма 4'!Область_печати</vt:lpstr>
      <vt:lpstr>'форма 6'!Область_печати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2018-03-12T11:31:28Z</cp:lastPrinted>
  <dcterms:created xsi:type="dcterms:W3CDTF">2006-09-28T05:33:49Z</dcterms:created>
  <dcterms:modified xsi:type="dcterms:W3CDTF">2024-03-22T11:26:49Z</dcterms:modified>
</cp:coreProperties>
</file>