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6" rupBuild="9302"/>
  <workbookPr filterPrivacy="1" defaultThemeVersion="124226"/>
  <bookViews>
    <workbookView xWindow="0" yWindow="0" windowWidth="28800" windowHeight="12345" tabRatio="852" activeTab="7"/>
  </bookViews>
  <sheets>
    <sheet name="форма 1" sheetId="1" r:id="rId1"/>
    <sheet name="форма 2" sheetId="2" r:id="rId2"/>
    <sheet name="форма 3" sheetId="14" r:id="rId3"/>
    <sheet name="форма 4" sheetId="4" r:id="rId4"/>
    <sheet name="форма 5" sheetId="13" r:id="rId5"/>
    <sheet name="форма 6" sheetId="5" r:id="rId6"/>
    <sheet name="форма 7" sheetId="7" r:id="rId7"/>
    <sheet name="ОЭМП" sheetId="8" r:id="rId8"/>
    <sheet name="ОЭПП1" sheetId="9" r:id="rId9"/>
    <sheet name="ОЭПП2" sheetId="10" r:id="rId10"/>
    <sheet name="ОЭПП3" sheetId="11" r:id="rId11"/>
    <sheet name="ОЭПП4" sheetId="12" r:id="rId12"/>
    <sheet name="ОЭПП5" sheetId="15" r:id="rId13"/>
  </sheets>
  <definedNames>
    <definedName name="_xlnm._FilterDatabase" localSheetId="0" hidden="1">'форма 1'!$A$8:$P$122</definedName>
    <definedName name="_xlnm._FilterDatabase" localSheetId="2" hidden="1">'форма 3'!$A$5:$WVS$104</definedName>
    <definedName name="_xlnm.Print_Titles" localSheetId="0">'форма 1'!$6:$8</definedName>
    <definedName name="_xlnm.Print_Titles" localSheetId="1">'форма 2'!$3:$5</definedName>
    <definedName name="_xlnm.Print_Titles" localSheetId="3">'форма 4'!$3:$5</definedName>
    <definedName name="_xlnm.Print_Titles" localSheetId="4">'форма 5'!$3:$5</definedName>
    <definedName name="_xlnm.Print_Area" localSheetId="7">ОЭМП!$A$1:$AD$20</definedName>
    <definedName name="_xlnm.Print_Area" localSheetId="0">'форма 1'!$A$1:$O$125</definedName>
    <definedName name="_xlnm.Print_Area" localSheetId="1">'форма 2'!$A$1:$G$67</definedName>
    <definedName name="_xlnm.Print_Area" localSheetId="2">'форма 3'!$A$1:$K$106</definedName>
    <definedName name="_xlnm.Print_Area" localSheetId="3">'форма 4'!$A$1:$M$14</definedName>
  </definedNames>
  <calcPr calcId="144525"/>
</workbook>
</file>

<file path=xl/calcChain.xml><?xml version="1.0" encoding="utf-8"?>
<calcChain xmlns="http://schemas.openxmlformats.org/spreadsheetml/2006/main">
  <c r="O45" i="1" l="1"/>
  <c r="P45" i="1"/>
  <c r="N42" i="1"/>
  <c r="M42" i="1"/>
  <c r="L42" i="1"/>
  <c r="N41" i="1"/>
  <c r="N38" i="1" s="1"/>
  <c r="M41" i="1"/>
  <c r="L41" i="1"/>
  <c r="L40" i="1" s="1"/>
  <c r="M40" i="1"/>
  <c r="N39" i="1"/>
  <c r="M39" i="1"/>
  <c r="L39" i="1"/>
  <c r="M38" i="1"/>
  <c r="L38" i="1"/>
  <c r="N40" i="1" l="1"/>
  <c r="R7" i="8" l="1"/>
  <c r="Q7" i="8"/>
  <c r="P7" i="8"/>
  <c r="O7" i="8"/>
  <c r="N7" i="8"/>
  <c r="R6" i="8"/>
  <c r="Q6" i="8"/>
  <c r="P6" i="8"/>
  <c r="O6" i="8"/>
  <c r="N6" i="8"/>
  <c r="R5" i="8"/>
  <c r="Q5" i="8"/>
  <c r="P5" i="8"/>
  <c r="O5" i="8"/>
  <c r="N5" i="8"/>
  <c r="C16" i="15"/>
  <c r="C16" i="12"/>
  <c r="C16" i="11"/>
  <c r="J7" i="10"/>
  <c r="I7" i="10"/>
  <c r="G7" i="10"/>
  <c r="J6" i="10"/>
  <c r="I6" i="10"/>
  <c r="G6" i="10"/>
  <c r="J5" i="10"/>
  <c r="I5" i="10"/>
  <c r="H5" i="10"/>
  <c r="H7" i="10"/>
  <c r="H6" i="10"/>
  <c r="G5" i="10"/>
  <c r="F7" i="10"/>
  <c r="F6" i="10"/>
  <c r="F5" i="10"/>
  <c r="R8" i="8" l="1"/>
  <c r="Q8" i="8"/>
  <c r="J8" i="10"/>
  <c r="J9" i="10" s="1"/>
  <c r="J10" i="10" s="1"/>
  <c r="I8" i="10"/>
  <c r="I9" i="10" s="1"/>
  <c r="I10" i="10" s="1"/>
  <c r="I19" i="13"/>
  <c r="J19" i="13"/>
  <c r="K19" i="13"/>
  <c r="F50" i="2" l="1"/>
  <c r="F51" i="2"/>
  <c r="E51" i="2"/>
  <c r="F61" i="2"/>
  <c r="F62" i="2"/>
  <c r="E62" i="2"/>
  <c r="F53" i="2" l="1"/>
  <c r="E53" i="2"/>
  <c r="F20" i="2"/>
  <c r="F33" i="2" l="1"/>
  <c r="E33" i="2"/>
  <c r="E31" i="2"/>
  <c r="F31" i="2"/>
  <c r="F30" i="2"/>
  <c r="F40" i="2"/>
  <c r="I23" i="13" l="1"/>
  <c r="J23" i="13"/>
  <c r="K23" i="13"/>
  <c r="P8" i="4" l="1"/>
  <c r="O8" i="4"/>
  <c r="M55" i="1"/>
  <c r="N55" i="1"/>
  <c r="L55" i="1"/>
  <c r="O56" i="1"/>
  <c r="P56" i="1"/>
  <c r="M90" i="1"/>
  <c r="N90" i="1"/>
  <c r="L90" i="1"/>
  <c r="M91" i="1"/>
  <c r="N91" i="1"/>
  <c r="L91" i="1"/>
  <c r="O104" i="1"/>
  <c r="P104" i="1"/>
  <c r="M86" i="1"/>
  <c r="N86" i="1"/>
  <c r="L86" i="1"/>
  <c r="M72" i="1"/>
  <c r="N72" i="1"/>
  <c r="L72" i="1"/>
  <c r="O80" i="1"/>
  <c r="P80" i="1"/>
  <c r="O74" i="1"/>
  <c r="P74" i="1"/>
  <c r="P55" i="1" l="1"/>
  <c r="O55" i="1"/>
  <c r="M61" i="1"/>
  <c r="M58" i="1" s="1"/>
  <c r="N61" i="1"/>
  <c r="N58" i="1" s="1"/>
  <c r="L61" i="1"/>
  <c r="M62" i="1"/>
  <c r="M59" i="1" s="1"/>
  <c r="N62" i="1"/>
  <c r="L62" i="1"/>
  <c r="O68" i="1"/>
  <c r="P68" i="1"/>
  <c r="P67" i="1"/>
  <c r="O67" i="1"/>
  <c r="O66" i="1"/>
  <c r="P66" i="1"/>
  <c r="L50" i="1"/>
  <c r="O52" i="1"/>
  <c r="P52" i="1"/>
  <c r="M14" i="1"/>
  <c r="N14" i="1"/>
  <c r="L14" i="1"/>
  <c r="P18" i="1"/>
  <c r="O18" i="1"/>
  <c r="L60" i="1" l="1"/>
  <c r="L58" i="1"/>
  <c r="P62" i="1"/>
  <c r="N59" i="1"/>
  <c r="P59" i="1" s="1"/>
  <c r="O62" i="1"/>
  <c r="L59" i="1"/>
  <c r="H13" i="4"/>
  <c r="H12" i="4"/>
  <c r="O59" i="1" l="1"/>
  <c r="F23" i="2"/>
  <c r="E23" i="2"/>
  <c r="F21" i="2"/>
  <c r="E21" i="2"/>
  <c r="F22" i="2"/>
  <c r="E22" i="2"/>
  <c r="N8" i="4" l="1"/>
  <c r="J7" i="4"/>
  <c r="K7" i="4"/>
  <c r="I7" i="4"/>
  <c r="M71" i="1"/>
  <c r="M12" i="1" s="1"/>
  <c r="O98" i="1"/>
  <c r="P98" i="1"/>
  <c r="O95" i="1"/>
  <c r="P95" i="1"/>
  <c r="O113" i="1"/>
  <c r="P113" i="1"/>
  <c r="O114" i="1"/>
  <c r="P114" i="1"/>
  <c r="O108" i="1"/>
  <c r="P108" i="1"/>
  <c r="O96" i="1"/>
  <c r="P96" i="1"/>
  <c r="O103" i="1"/>
  <c r="P103" i="1"/>
  <c r="M85" i="1"/>
  <c r="N85" i="1"/>
  <c r="M116" i="1"/>
  <c r="M115" i="1" s="1"/>
  <c r="N116" i="1"/>
  <c r="N115" i="1" s="1"/>
  <c r="L116" i="1"/>
  <c r="M60" i="1"/>
  <c r="N60" i="1"/>
  <c r="L11" i="1"/>
  <c r="M50" i="1"/>
  <c r="N50" i="1"/>
  <c r="L34" i="1"/>
  <c r="L32" i="1"/>
  <c r="L27" i="1"/>
  <c r="L19" i="1"/>
  <c r="P101" i="1"/>
  <c r="P102" i="1"/>
  <c r="P105" i="1"/>
  <c r="P106" i="1"/>
  <c r="P117" i="1"/>
  <c r="P118" i="1"/>
  <c r="P119" i="1"/>
  <c r="P120" i="1"/>
  <c r="P121" i="1"/>
  <c r="O60" i="1" l="1"/>
  <c r="P60" i="1"/>
  <c r="L57" i="1"/>
  <c r="N57" i="1"/>
  <c r="M57" i="1"/>
  <c r="L13" i="1"/>
  <c r="M89" i="1"/>
  <c r="M70" i="1"/>
  <c r="M69" i="1" s="1"/>
  <c r="O44" i="1"/>
  <c r="P44" i="1"/>
  <c r="M11" i="1"/>
  <c r="M34" i="1"/>
  <c r="N34" i="1"/>
  <c r="P48" i="1"/>
  <c r="M32" i="1"/>
  <c r="M27" i="1"/>
  <c r="N27" i="1"/>
  <c r="M19" i="1"/>
  <c r="O22" i="1"/>
  <c r="P22" i="1"/>
  <c r="M13" i="1" l="1"/>
  <c r="M37" i="1"/>
  <c r="C16" i="10" s="1"/>
  <c r="P122" i="1"/>
  <c r="P112" i="1"/>
  <c r="P111" i="1"/>
  <c r="P110" i="1"/>
  <c r="P109" i="1"/>
  <c r="P107" i="1"/>
  <c r="P100" i="1"/>
  <c r="P99" i="1"/>
  <c r="P97" i="1"/>
  <c r="P94" i="1"/>
  <c r="P93" i="1"/>
  <c r="P92" i="1"/>
  <c r="P88" i="1"/>
  <c r="P87" i="1"/>
  <c r="P84" i="1"/>
  <c r="P83" i="1"/>
  <c r="P82" i="1"/>
  <c r="P81" i="1"/>
  <c r="P79" i="1"/>
  <c r="P78" i="1"/>
  <c r="P77" i="1"/>
  <c r="P76" i="1"/>
  <c r="P75" i="1"/>
  <c r="P73" i="1"/>
  <c r="P65" i="1"/>
  <c r="P64" i="1"/>
  <c r="P63" i="1"/>
  <c r="P54" i="1"/>
  <c r="P53" i="1"/>
  <c r="P51" i="1"/>
  <c r="P49" i="1"/>
  <c r="P47" i="1"/>
  <c r="P46" i="1"/>
  <c r="P43" i="1"/>
  <c r="P36" i="1"/>
  <c r="P35" i="1"/>
  <c r="P33" i="1"/>
  <c r="P31" i="1"/>
  <c r="P30" i="1"/>
  <c r="P29" i="1"/>
  <c r="P28" i="1"/>
  <c r="P26" i="1"/>
  <c r="P25" i="1"/>
  <c r="P24" i="1"/>
  <c r="P23" i="1"/>
  <c r="P21" i="1"/>
  <c r="P20" i="1"/>
  <c r="P17" i="1"/>
  <c r="P16" i="1"/>
  <c r="P15" i="1"/>
  <c r="M10" i="1" l="1"/>
  <c r="M9" i="1" s="1"/>
  <c r="C16" i="8" s="1"/>
  <c r="C16" i="9"/>
  <c r="F11" i="2"/>
  <c r="F15" i="2"/>
  <c r="F16" i="2"/>
  <c r="E16" i="2"/>
  <c r="E15" i="2"/>
  <c r="E12" i="2"/>
  <c r="E13" i="2"/>
  <c r="F13" i="2"/>
  <c r="E14" i="2"/>
  <c r="F14" i="2"/>
  <c r="E11" i="2"/>
  <c r="E10" i="2"/>
  <c r="E9" i="2"/>
  <c r="F12" i="2" l="1"/>
  <c r="F18" i="2"/>
  <c r="G20" i="2"/>
  <c r="G23" i="2"/>
  <c r="F10" i="2"/>
  <c r="F9" i="2"/>
  <c r="P116" i="1"/>
  <c r="P90" i="1"/>
  <c r="L70" i="1"/>
  <c r="P72" i="1"/>
  <c r="P61" i="1"/>
  <c r="P50" i="1"/>
  <c r="P41" i="1"/>
  <c r="P34" i="1"/>
  <c r="P27" i="1"/>
  <c r="N19" i="1"/>
  <c r="P19" i="1" s="1"/>
  <c r="F7" i="2" l="1"/>
  <c r="P14" i="1"/>
  <c r="P91" i="1"/>
  <c r="N71" i="1"/>
  <c r="P86" i="1"/>
  <c r="N70" i="1"/>
  <c r="O110" i="1"/>
  <c r="O109" i="1"/>
  <c r="N69" i="1" l="1"/>
  <c r="O75" i="1"/>
  <c r="O76" i="1"/>
  <c r="O17" i="1"/>
  <c r="J33" i="13" l="1"/>
  <c r="K33" i="13"/>
  <c r="K25" i="13"/>
  <c r="K16" i="13"/>
  <c r="J16" i="13"/>
  <c r="K7" i="13"/>
  <c r="J7" i="13"/>
  <c r="C5" i="11"/>
  <c r="D5" i="11"/>
  <c r="E5" i="11"/>
  <c r="F5" i="11"/>
  <c r="G5" i="11"/>
  <c r="E59" i="2" l="1"/>
  <c r="E58" i="2" s="1"/>
  <c r="E48" i="2"/>
  <c r="E47" i="2" s="1"/>
  <c r="E38" i="2"/>
  <c r="E37" i="2" s="1"/>
  <c r="E28" i="2"/>
  <c r="E27" i="2" s="1"/>
  <c r="E18" i="2"/>
  <c r="E17" i="2" s="1"/>
  <c r="J5" i="8" l="1"/>
  <c r="K5" i="8"/>
  <c r="L5" i="8"/>
  <c r="M5" i="8"/>
  <c r="S5" i="8"/>
  <c r="T5" i="8"/>
  <c r="U5" i="8"/>
  <c r="V5" i="8"/>
  <c r="W5" i="8"/>
  <c r="X5" i="8"/>
  <c r="Y5" i="8"/>
  <c r="Z5" i="8"/>
  <c r="AA5" i="8"/>
  <c r="AB5" i="8"/>
  <c r="AC5" i="8"/>
  <c r="J6" i="8"/>
  <c r="K6" i="8"/>
  <c r="L6" i="8"/>
  <c r="M6" i="8"/>
  <c r="S6" i="8"/>
  <c r="T6" i="8"/>
  <c r="U6" i="8"/>
  <c r="V6" i="8"/>
  <c r="W6" i="8"/>
  <c r="X6" i="8"/>
  <c r="Y6" i="8"/>
  <c r="Z6" i="8"/>
  <c r="AA6" i="8"/>
  <c r="AB6" i="8"/>
  <c r="AC6" i="8"/>
  <c r="J7" i="8"/>
  <c r="K7" i="8"/>
  <c r="L7" i="8"/>
  <c r="M7" i="8"/>
  <c r="S7" i="8"/>
  <c r="T7" i="8"/>
  <c r="U7" i="8"/>
  <c r="V7" i="8"/>
  <c r="W7" i="8"/>
  <c r="X7" i="8"/>
  <c r="Y7" i="8"/>
  <c r="Z7" i="8"/>
  <c r="AA7" i="8"/>
  <c r="AB7" i="8"/>
  <c r="AC7" i="8"/>
  <c r="AD5" i="8"/>
  <c r="AD6" i="8"/>
  <c r="AD7" i="8"/>
  <c r="E7" i="10"/>
  <c r="L13" i="4" l="1"/>
  <c r="M13" i="4" l="1"/>
  <c r="R8" i="4"/>
  <c r="Q8" i="4"/>
  <c r="S9" i="4" l="1"/>
  <c r="S8" i="4"/>
  <c r="S10" i="4"/>
  <c r="T9" i="4"/>
  <c r="U9" i="4"/>
  <c r="T8" i="4"/>
  <c r="U10" i="4"/>
  <c r="T10" i="4"/>
  <c r="U8" i="4"/>
  <c r="R9" i="4"/>
  <c r="Q9" i="4"/>
  <c r="F59" i="2" l="1"/>
  <c r="F58" i="2" s="1"/>
  <c r="F28" i="2"/>
  <c r="F27" i="2" s="1"/>
  <c r="F48" i="2" l="1"/>
  <c r="F47" i="2" s="1"/>
  <c r="F38" i="2"/>
  <c r="F37" i="2" s="1"/>
  <c r="L71" i="1"/>
  <c r="P115" i="1"/>
  <c r="L115" i="1"/>
  <c r="O121" i="1"/>
  <c r="O122" i="1"/>
  <c r="O120" i="1"/>
  <c r="O97" i="1"/>
  <c r="O107" i="1"/>
  <c r="O88" i="1"/>
  <c r="O36" i="1"/>
  <c r="O31" i="1"/>
  <c r="O26" i="1"/>
  <c r="O25" i="1"/>
  <c r="F17" i="2" l="1"/>
  <c r="E7" i="15"/>
  <c r="D7" i="15"/>
  <c r="C7" i="15"/>
  <c r="E6" i="15"/>
  <c r="D6" i="15"/>
  <c r="C6" i="15"/>
  <c r="E5" i="15"/>
  <c r="D5" i="15"/>
  <c r="C5" i="15"/>
  <c r="F7" i="12"/>
  <c r="E7" i="12"/>
  <c r="D7" i="12"/>
  <c r="C7" i="12"/>
  <c r="F6" i="12"/>
  <c r="E6" i="12"/>
  <c r="D6" i="12"/>
  <c r="C6" i="12"/>
  <c r="F5" i="12"/>
  <c r="F8" i="12" s="1"/>
  <c r="F9" i="12" s="1"/>
  <c r="F10" i="12" s="1"/>
  <c r="E5" i="12"/>
  <c r="D5" i="12"/>
  <c r="D8" i="12" s="1"/>
  <c r="C5" i="12"/>
  <c r="C8" i="12" s="1"/>
  <c r="C9" i="12" s="1"/>
  <c r="C10" i="12" s="1"/>
  <c r="G7" i="11"/>
  <c r="F7" i="11"/>
  <c r="E7" i="11"/>
  <c r="D7" i="11"/>
  <c r="C7" i="11"/>
  <c r="G6" i="11"/>
  <c r="F6" i="11"/>
  <c r="E6" i="11"/>
  <c r="D6" i="11"/>
  <c r="C6" i="11"/>
  <c r="D7" i="10"/>
  <c r="C7" i="10"/>
  <c r="E6" i="10"/>
  <c r="D6" i="10"/>
  <c r="C6" i="10"/>
  <c r="E5" i="10"/>
  <c r="D5" i="10"/>
  <c r="C5" i="10"/>
  <c r="J7" i="9"/>
  <c r="I7" i="9"/>
  <c r="H7" i="9"/>
  <c r="G7" i="9"/>
  <c r="F7" i="9"/>
  <c r="E7" i="9"/>
  <c r="D7" i="9"/>
  <c r="C7" i="9"/>
  <c r="J6" i="9"/>
  <c r="I6" i="9"/>
  <c r="H6" i="9"/>
  <c r="G6" i="9"/>
  <c r="F6" i="9"/>
  <c r="E6" i="9"/>
  <c r="D6" i="9"/>
  <c r="C6" i="9"/>
  <c r="J5" i="9"/>
  <c r="I5" i="9"/>
  <c r="H5" i="9"/>
  <c r="H8" i="9" s="1"/>
  <c r="H9" i="9" s="1"/>
  <c r="H10" i="9" s="1"/>
  <c r="G5" i="9"/>
  <c r="F5" i="9"/>
  <c r="F8" i="9" s="1"/>
  <c r="F9" i="9" s="1"/>
  <c r="F10" i="9" s="1"/>
  <c r="E5" i="9"/>
  <c r="D5" i="9"/>
  <c r="C5" i="9"/>
  <c r="AD8" i="8"/>
  <c r="AD9" i="8" s="1"/>
  <c r="AD10" i="8" s="1"/>
  <c r="AC8" i="8"/>
  <c r="AC9" i="8" s="1"/>
  <c r="AC10" i="8" s="1"/>
  <c r="AB8" i="8"/>
  <c r="AB9" i="8" s="1"/>
  <c r="AB10" i="8" s="1"/>
  <c r="AA8" i="8"/>
  <c r="AA9" i="8" s="1"/>
  <c r="AA10" i="8" s="1"/>
  <c r="Z8" i="8"/>
  <c r="Z9" i="8" s="1"/>
  <c r="Z10" i="8" s="1"/>
  <c r="Y8" i="8"/>
  <c r="Y9" i="8" s="1"/>
  <c r="Y10" i="8" s="1"/>
  <c r="C11" i="8" s="1"/>
  <c r="X8" i="8"/>
  <c r="X9" i="8" s="1"/>
  <c r="X10" i="8" s="1"/>
  <c r="W8" i="8"/>
  <c r="W9" i="8" s="1"/>
  <c r="W10" i="8" s="1"/>
  <c r="V8" i="8"/>
  <c r="V9" i="8" s="1"/>
  <c r="V10" i="8" s="1"/>
  <c r="U8" i="8"/>
  <c r="U9" i="8" s="1"/>
  <c r="U10" i="8" s="1"/>
  <c r="T8" i="8"/>
  <c r="T9" i="8" s="1"/>
  <c r="T10" i="8" s="1"/>
  <c r="S8" i="8"/>
  <c r="S9" i="8" s="1"/>
  <c r="S10" i="8" s="1"/>
  <c r="P8" i="8"/>
  <c r="P9" i="8" s="1"/>
  <c r="P10" i="8" s="1"/>
  <c r="O8" i="8"/>
  <c r="O9" i="8" s="1"/>
  <c r="O10" i="8" s="1"/>
  <c r="N8" i="8"/>
  <c r="N9" i="8" s="1"/>
  <c r="N10" i="8" s="1"/>
  <c r="M8" i="8"/>
  <c r="M9" i="8" s="1"/>
  <c r="M10" i="8" s="1"/>
  <c r="L8" i="8"/>
  <c r="L9" i="8" s="1"/>
  <c r="L10" i="8" s="1"/>
  <c r="K8" i="8"/>
  <c r="K9" i="8" s="1"/>
  <c r="K10" i="8" s="1"/>
  <c r="J8" i="8"/>
  <c r="J9" i="8" s="1"/>
  <c r="J10" i="8" s="1"/>
  <c r="I7" i="8"/>
  <c r="H7" i="8"/>
  <c r="G7" i="8"/>
  <c r="F7" i="8"/>
  <c r="E7" i="8"/>
  <c r="D7" i="8"/>
  <c r="C7" i="8"/>
  <c r="I6" i="8"/>
  <c r="H6" i="8"/>
  <c r="G6" i="8"/>
  <c r="F6" i="8"/>
  <c r="E6" i="8"/>
  <c r="D6" i="8"/>
  <c r="C6" i="8"/>
  <c r="I5" i="8"/>
  <c r="H5" i="8"/>
  <c r="G5" i="8"/>
  <c r="F5" i="8"/>
  <c r="E5" i="8"/>
  <c r="D5" i="8"/>
  <c r="C5" i="8"/>
  <c r="K38" i="13"/>
  <c r="J38" i="13"/>
  <c r="I38" i="13"/>
  <c r="K37" i="13"/>
  <c r="J37" i="13"/>
  <c r="I37" i="13"/>
  <c r="K36" i="13"/>
  <c r="J36" i="13"/>
  <c r="I36" i="13"/>
  <c r="K34" i="13"/>
  <c r="J34" i="13"/>
  <c r="I34" i="13"/>
  <c r="I33" i="13"/>
  <c r="K32" i="13"/>
  <c r="J32" i="13"/>
  <c r="I32" i="13"/>
  <c r="K31" i="13"/>
  <c r="J31" i="13"/>
  <c r="I31" i="13"/>
  <c r="K29" i="13"/>
  <c r="J29" i="13"/>
  <c r="I29" i="13"/>
  <c r="K28" i="13"/>
  <c r="J28" i="13"/>
  <c r="I28" i="13"/>
  <c r="K27" i="13"/>
  <c r="J27" i="13"/>
  <c r="I27" i="13"/>
  <c r="K26" i="13"/>
  <c r="J26" i="13"/>
  <c r="I26" i="13"/>
  <c r="J25" i="13"/>
  <c r="I25" i="13"/>
  <c r="K22" i="13"/>
  <c r="J22" i="13"/>
  <c r="I22" i="13"/>
  <c r="K21" i="13"/>
  <c r="J21" i="13"/>
  <c r="I21" i="13"/>
  <c r="K20" i="13"/>
  <c r="J20" i="13"/>
  <c r="I20" i="13"/>
  <c r="K18" i="13"/>
  <c r="J18" i="13"/>
  <c r="I18" i="13"/>
  <c r="K17" i="13"/>
  <c r="J17" i="13"/>
  <c r="I17" i="13"/>
  <c r="I16" i="13"/>
  <c r="K14" i="13"/>
  <c r="J14" i="13"/>
  <c r="I14" i="13"/>
  <c r="K13" i="13"/>
  <c r="J13" i="13"/>
  <c r="I13" i="13"/>
  <c r="K12" i="13"/>
  <c r="J12" i="13"/>
  <c r="I12" i="13"/>
  <c r="K11" i="13"/>
  <c r="J11" i="13"/>
  <c r="I11" i="13"/>
  <c r="K10" i="13"/>
  <c r="J10" i="13"/>
  <c r="I10" i="13"/>
  <c r="K9" i="13"/>
  <c r="J9" i="13"/>
  <c r="I9" i="13"/>
  <c r="K8" i="13"/>
  <c r="J8" i="13"/>
  <c r="I8" i="13"/>
  <c r="I7" i="13"/>
  <c r="M10" i="4"/>
  <c r="L10" i="4"/>
  <c r="H10" i="4"/>
  <c r="M9" i="4"/>
  <c r="L9" i="4"/>
  <c r="H9" i="4"/>
  <c r="M8" i="4"/>
  <c r="L8" i="4"/>
  <c r="H8" i="4"/>
  <c r="M7" i="4"/>
  <c r="L7" i="4"/>
  <c r="H7" i="4"/>
  <c r="G67" i="2"/>
  <c r="G66" i="2"/>
  <c r="G65" i="2"/>
  <c r="G64" i="2"/>
  <c r="G63" i="2"/>
  <c r="G62" i="2"/>
  <c r="G61" i="2"/>
  <c r="G57" i="2"/>
  <c r="G56" i="2"/>
  <c r="G55" i="2"/>
  <c r="G54" i="2"/>
  <c r="G53" i="2"/>
  <c r="G52" i="2"/>
  <c r="G51" i="2"/>
  <c r="G50" i="2"/>
  <c r="G46" i="2"/>
  <c r="G45" i="2"/>
  <c r="G44" i="2"/>
  <c r="G43" i="2"/>
  <c r="G42" i="2"/>
  <c r="G41" i="2"/>
  <c r="G40" i="2"/>
  <c r="G36" i="2"/>
  <c r="G35" i="2"/>
  <c r="G34" i="2"/>
  <c r="G33" i="2"/>
  <c r="G32" i="2"/>
  <c r="G31" i="2"/>
  <c r="G30" i="2"/>
  <c r="G26" i="2"/>
  <c r="G25" i="2"/>
  <c r="G24" i="2"/>
  <c r="G22" i="2"/>
  <c r="G21" i="2"/>
  <c r="G15" i="2"/>
  <c r="O119" i="1"/>
  <c r="O118" i="1"/>
  <c r="O117" i="1"/>
  <c r="O112" i="1"/>
  <c r="O111" i="1"/>
  <c r="O106" i="1"/>
  <c r="O105" i="1"/>
  <c r="O102" i="1"/>
  <c r="O101" i="1"/>
  <c r="O100" i="1"/>
  <c r="O99" i="1"/>
  <c r="O94" i="1"/>
  <c r="O93" i="1"/>
  <c r="O92" i="1"/>
  <c r="P71" i="1"/>
  <c r="L89" i="1"/>
  <c r="O87" i="1"/>
  <c r="O86" i="1"/>
  <c r="L85" i="1"/>
  <c r="O84" i="1"/>
  <c r="O83" i="1"/>
  <c r="O82" i="1"/>
  <c r="O81" i="1"/>
  <c r="O79" i="1"/>
  <c r="O78" i="1"/>
  <c r="O77" i="1"/>
  <c r="O73" i="1"/>
  <c r="L69" i="1"/>
  <c r="L12" i="1"/>
  <c r="O65" i="1"/>
  <c r="O64" i="1"/>
  <c r="O63" i="1"/>
  <c r="O54" i="1"/>
  <c r="O53" i="1"/>
  <c r="O51" i="1"/>
  <c r="O49" i="1"/>
  <c r="O48" i="1"/>
  <c r="O47" i="1"/>
  <c r="O46" i="1"/>
  <c r="O43" i="1"/>
  <c r="O35" i="1"/>
  <c r="O34" i="1"/>
  <c r="O33" i="1"/>
  <c r="N32" i="1"/>
  <c r="O30" i="1"/>
  <c r="O29" i="1"/>
  <c r="O28" i="1"/>
  <c r="O24" i="1"/>
  <c r="O23" i="1"/>
  <c r="O21" i="1"/>
  <c r="O20" i="1"/>
  <c r="O16" i="1"/>
  <c r="O15" i="1"/>
  <c r="E8" i="9" l="1"/>
  <c r="E9" i="9" s="1"/>
  <c r="E10" i="9" s="1"/>
  <c r="J8" i="9"/>
  <c r="J9" i="9" s="1"/>
  <c r="J10" i="9" s="1"/>
  <c r="C8" i="9"/>
  <c r="C9" i="9" s="1"/>
  <c r="C10" i="9" s="1"/>
  <c r="P42" i="1"/>
  <c r="P40" i="1"/>
  <c r="P32" i="1"/>
  <c r="N13" i="1"/>
  <c r="P69" i="1"/>
  <c r="P70" i="1"/>
  <c r="E8" i="8"/>
  <c r="E9" i="8" s="1"/>
  <c r="E10" i="8" s="1"/>
  <c r="D8" i="9"/>
  <c r="D9" i="9" s="1"/>
  <c r="D10" i="9" s="1"/>
  <c r="D8" i="15"/>
  <c r="D9" i="15" s="1"/>
  <c r="D10" i="15" s="1"/>
  <c r="E8" i="11"/>
  <c r="E9" i="11" s="1"/>
  <c r="E10" i="11" s="1"/>
  <c r="F8" i="11"/>
  <c r="F9" i="11" s="1"/>
  <c r="F10" i="11" s="1"/>
  <c r="I8" i="9"/>
  <c r="I9" i="9" s="1"/>
  <c r="I10" i="9" s="1"/>
  <c r="D8" i="11"/>
  <c r="D9" i="11" s="1"/>
  <c r="D10" i="11" s="1"/>
  <c r="C8" i="11"/>
  <c r="C9" i="11" s="1"/>
  <c r="C10" i="11" s="1"/>
  <c r="G8" i="11"/>
  <c r="G9" i="11" s="1"/>
  <c r="G10" i="11" s="1"/>
  <c r="I8" i="8"/>
  <c r="I9" i="8" s="1"/>
  <c r="I10" i="8" s="1"/>
  <c r="C8" i="8"/>
  <c r="C9" i="8" s="1"/>
  <c r="C10" i="8" s="1"/>
  <c r="G8" i="8"/>
  <c r="G9" i="8" s="1"/>
  <c r="G10" i="8" s="1"/>
  <c r="F8" i="8"/>
  <c r="F9" i="8" s="1"/>
  <c r="F10" i="8" s="1"/>
  <c r="E8" i="15"/>
  <c r="E9" i="15" s="1"/>
  <c r="E10" i="15" s="1"/>
  <c r="C8" i="15"/>
  <c r="C9" i="15" s="1"/>
  <c r="C10" i="15" s="1"/>
  <c r="D9" i="12"/>
  <c r="D10" i="12" s="1"/>
  <c r="E8" i="12"/>
  <c r="E9" i="12" s="1"/>
  <c r="E10" i="12" s="1"/>
  <c r="H8" i="8"/>
  <c r="H9" i="8" s="1"/>
  <c r="H10" i="8" s="1"/>
  <c r="D8" i="8"/>
  <c r="D9" i="8" s="1"/>
  <c r="D10" i="8" s="1"/>
  <c r="G8" i="9"/>
  <c r="G9" i="9" s="1"/>
  <c r="G10" i="9" s="1"/>
  <c r="G14" i="2"/>
  <c r="G16" i="2"/>
  <c r="G13" i="2"/>
  <c r="E7" i="2"/>
  <c r="E6" i="2" s="1"/>
  <c r="F6" i="2"/>
  <c r="C8" i="10"/>
  <c r="C9" i="10" s="1"/>
  <c r="C10" i="10" s="1"/>
  <c r="H8" i="10"/>
  <c r="H9" i="10" s="1"/>
  <c r="H10" i="10" s="1"/>
  <c r="G8" i="10"/>
  <c r="G9" i="10" s="1"/>
  <c r="G10" i="10" s="1"/>
  <c r="D8" i="10"/>
  <c r="D9" i="10" s="1"/>
  <c r="D10" i="10" s="1"/>
  <c r="F8" i="10"/>
  <c r="F9" i="10" s="1"/>
  <c r="F10" i="10" s="1"/>
  <c r="E8" i="10"/>
  <c r="E9" i="10" s="1"/>
  <c r="E10" i="10" s="1"/>
  <c r="G58" i="2"/>
  <c r="G59" i="2"/>
  <c r="G12" i="2"/>
  <c r="G38" i="2"/>
  <c r="G48" i="2"/>
  <c r="G47" i="2"/>
  <c r="G37" i="2"/>
  <c r="G28" i="2"/>
  <c r="G27" i="2"/>
  <c r="G10" i="2"/>
  <c r="G11" i="2"/>
  <c r="G9" i="2"/>
  <c r="G18" i="2"/>
  <c r="G17" i="2"/>
  <c r="O32" i="1"/>
  <c r="O71" i="1"/>
  <c r="N12" i="1"/>
  <c r="O91" i="1"/>
  <c r="O90" i="1"/>
  <c r="O116" i="1"/>
  <c r="O72" i="1"/>
  <c r="O61" i="1"/>
  <c r="O50" i="1"/>
  <c r="O41" i="1"/>
  <c r="O42" i="1"/>
  <c r="O27" i="1"/>
  <c r="N89" i="1"/>
  <c r="P38" i="1"/>
  <c r="P58" i="1"/>
  <c r="M12" i="4"/>
  <c r="L12" i="4"/>
  <c r="O14" i="1"/>
  <c r="P39" i="1" l="1"/>
  <c r="N11" i="1"/>
  <c r="P11" i="1" s="1"/>
  <c r="O40" i="1"/>
  <c r="O85" i="1"/>
  <c r="P85" i="1"/>
  <c r="O89" i="1"/>
  <c r="P89" i="1"/>
  <c r="O12" i="1"/>
  <c r="P12" i="1"/>
  <c r="C11" i="9"/>
  <c r="C12" i="9" s="1"/>
  <c r="G6" i="7" s="1"/>
  <c r="C11" i="11"/>
  <c r="C12" i="11" s="1"/>
  <c r="G8" i="7" s="1"/>
  <c r="C11" i="15"/>
  <c r="C12" i="15" s="1"/>
  <c r="G10" i="7" s="1"/>
  <c r="L37" i="1"/>
  <c r="L10" i="1"/>
  <c r="O39" i="1"/>
  <c r="C12" i="8"/>
  <c r="G5" i="7" s="1"/>
  <c r="C11" i="12"/>
  <c r="C12" i="12" s="1"/>
  <c r="G9" i="7" s="1"/>
  <c r="C11" i="10"/>
  <c r="C12" i="10" s="1"/>
  <c r="G7" i="7" s="1"/>
  <c r="G6" i="2"/>
  <c r="G7" i="2"/>
  <c r="O70" i="1"/>
  <c r="C17" i="12"/>
  <c r="O69" i="1"/>
  <c r="O38" i="1"/>
  <c r="N37" i="1"/>
  <c r="P37" i="1" s="1"/>
  <c r="O58" i="1"/>
  <c r="P57" i="1"/>
  <c r="O115" i="1"/>
  <c r="C17" i="15"/>
  <c r="O11" i="1" l="1"/>
  <c r="A18" i="15"/>
  <c r="B20" i="15" s="1"/>
  <c r="A18" i="12"/>
  <c r="B20" i="12" s="1"/>
  <c r="C17" i="10"/>
  <c r="A18" i="10" s="1"/>
  <c r="O37" i="1"/>
  <c r="C17" i="11"/>
  <c r="O57" i="1"/>
  <c r="L9" i="1"/>
  <c r="C20" i="15" l="1"/>
  <c r="F10" i="7"/>
  <c r="H10" i="7"/>
  <c r="H9" i="7"/>
  <c r="A18" i="11"/>
  <c r="H8" i="7" s="1"/>
  <c r="C20" i="12"/>
  <c r="F9" i="7"/>
  <c r="O19" i="1"/>
  <c r="P13" i="1"/>
  <c r="H7" i="7"/>
  <c r="B20" i="10"/>
  <c r="B20" i="11" l="1"/>
  <c r="C17" i="9"/>
  <c r="A18" i="9" s="1"/>
  <c r="N10" i="1"/>
  <c r="P10" i="1" s="1"/>
  <c r="O13" i="1"/>
  <c r="F7" i="7"/>
  <c r="C20" i="10"/>
  <c r="F8" i="7" l="1"/>
  <c r="C20" i="11"/>
  <c r="N9" i="1"/>
  <c r="P9" i="1" s="1"/>
  <c r="O10" i="1"/>
  <c r="H6" i="7"/>
  <c r="B20" i="9"/>
  <c r="C17" i="8" l="1"/>
  <c r="A18" i="8" s="1"/>
  <c r="H5" i="7" s="1"/>
  <c r="O9" i="1"/>
  <c r="F6" i="7"/>
  <c r="C20" i="9"/>
  <c r="B20" i="8" l="1"/>
  <c r="F5" i="7" l="1"/>
  <c r="C20" i="8"/>
</calcChain>
</file>

<file path=xl/sharedStrings.xml><?xml version="1.0" encoding="utf-8"?>
<sst xmlns="http://schemas.openxmlformats.org/spreadsheetml/2006/main" count="1991" uniqueCount="539">
  <si>
    <t xml:space="preserve">ФОРМЫ </t>
  </si>
  <si>
    <t>Коды аналитической программной классификации</t>
  </si>
  <si>
    <t>Наименование муниципальной программы, подпрограммы, основного мероприятия, мероприятия</t>
  </si>
  <si>
    <t>Ответственный исполнитель, соисполнитель</t>
  </si>
  <si>
    <t>Код бюджетной классификации</t>
  </si>
  <si>
    <t>Расходы бюджета муниципального образования, тыс. рублей</t>
  </si>
  <si>
    <t>Кассовые расходы, %</t>
  </si>
  <si>
    <t>ГРБС</t>
  </si>
  <si>
    <t>Рз</t>
  </si>
  <si>
    <t>Пр</t>
  </si>
  <si>
    <t>ЦС</t>
  </si>
  <si>
    <t>ВР</t>
  </si>
  <si>
    <t>МП</t>
  </si>
  <si>
    <t>Пп</t>
  </si>
  <si>
    <t>ОМ</t>
  </si>
  <si>
    <t>М</t>
  </si>
  <si>
    <t>Всего</t>
  </si>
  <si>
    <t>Кассовое исполнение на конец отчетного периода</t>
  </si>
  <si>
    <t>Наименование муниципальной программы, подпрограммы</t>
  </si>
  <si>
    <t>Источник финансирования</t>
  </si>
  <si>
    <t>Оценка расходов, тыс. рублей</t>
  </si>
  <si>
    <t>Отношение фактических расходов к оценке расходов, %</t>
  </si>
  <si>
    <t>Фактические расходы на отчетную дату</t>
  </si>
  <si>
    <t>Бюджет муниципального образования «Завьяловский район»</t>
  </si>
  <si>
    <t>в том числе:</t>
  </si>
  <si>
    <t>собственные средства бюджета муниципального образования</t>
  </si>
  <si>
    <t>субсидии из бюджета Удмуртской Республики</t>
  </si>
  <si>
    <t>субвенции из бюджета Удмуртской Республики</t>
  </si>
  <si>
    <t>иные межбюджетные трансферты из бюджета Удмуртской Республики, имеющие целевое назначение</t>
  </si>
  <si>
    <t>средства бюджетов других уровней бюджетной системы Российской Федерации</t>
  </si>
  <si>
    <t>иные источники</t>
  </si>
  <si>
    <t>Форма 2. Отчет о расходах на реализацию муниципальной программы за счет всех источников финансирования</t>
  </si>
  <si>
    <t>01</t>
  </si>
  <si>
    <t xml:space="preserve">Управление образования </t>
  </si>
  <si>
    <t>1</t>
  </si>
  <si>
    <t>07</t>
  </si>
  <si>
    <t>611, 621</t>
  </si>
  <si>
    <t>2</t>
  </si>
  <si>
    <t>02</t>
  </si>
  <si>
    <t>10</t>
  </si>
  <si>
    <t>04</t>
  </si>
  <si>
    <t>03</t>
  </si>
  <si>
    <t>09</t>
  </si>
  <si>
    <t>612, 622</t>
  </si>
  <si>
    <t>Предоставление компенсации расходов на оплату жилых помещений, отопления и освещения педагогическим работникам, проживающим и работающим в сельских населенных пунктах</t>
  </si>
  <si>
    <t>05</t>
  </si>
  <si>
    <t>Развитие общего образования</t>
  </si>
  <si>
    <t>Государственная итоговая аттестация выпускников, обеспечение документами об образовании</t>
  </si>
  <si>
    <t>3</t>
  </si>
  <si>
    <t>4</t>
  </si>
  <si>
    <t>5</t>
  </si>
  <si>
    <t>Создание условий для реализации муниципальной программы</t>
  </si>
  <si>
    <t>Наименование подпрограммы, основного мероприятия, мероприятия (муниципальной услуги)</t>
  </si>
  <si>
    <t>Наименование показателя, характеризующего объем услуги (работы)</t>
  </si>
  <si>
    <t>Единица измерения объема муниципальной  услуги</t>
  </si>
  <si>
    <t>Значение показателя объема муниципальной услуги</t>
  </si>
  <si>
    <t>Расходы бюджета муниципального района (городского округа) на оказание муниципальной услуги (выполнение работы), тыс. рублей</t>
  </si>
  <si>
    <t>план</t>
  </si>
  <si>
    <t>факт</t>
  </si>
  <si>
    <t>относительное отклонение, %</t>
  </si>
  <si>
    <t>Форма 4. Отчет о выполнении сводных показателей муниципальных заданий на оказание муниципальных услуг (выполнение работ)</t>
  </si>
  <si>
    <t>244</t>
  </si>
  <si>
    <t>Количество воспитанников</t>
  </si>
  <si>
    <t>чел.</t>
  </si>
  <si>
    <t>Количество учащихся</t>
  </si>
  <si>
    <t>611</t>
  </si>
  <si>
    <t>612</t>
  </si>
  <si>
    <t>средства бюджета Удмуртской Республики, планируемые к привлечению</t>
  </si>
  <si>
    <t>0110105470</t>
  </si>
  <si>
    <t>0110166770</t>
  </si>
  <si>
    <t>Предоставление общего образования</t>
  </si>
  <si>
    <t>0110204310</t>
  </si>
  <si>
    <t>0110266770</t>
  </si>
  <si>
    <t>0110261220</t>
  </si>
  <si>
    <t>6</t>
  </si>
  <si>
    <t>0110261230</t>
  </si>
  <si>
    <t>244, 612, 622</t>
  </si>
  <si>
    <t>Материальная поддержка семей с детьми дошкольного возраста</t>
  </si>
  <si>
    <t>0110304240</t>
  </si>
  <si>
    <t>321</t>
  </si>
  <si>
    <t>0110304480</t>
  </si>
  <si>
    <t>0110307120</t>
  </si>
  <si>
    <t>Развитие системы воспитания и дополнительного образования детей</t>
  </si>
  <si>
    <t>Предоставление дополнительного образования</t>
  </si>
  <si>
    <t>Оказание муниципальными учреждениями муниципальных услуг, выполнение работ, финансовое обеспечение деятельности муниципальных учреждений</t>
  </si>
  <si>
    <t>0120166770</t>
  </si>
  <si>
    <t>0120161340</t>
  </si>
  <si>
    <t>Оздоровление и отдых детей</t>
  </si>
  <si>
    <t>0120205230</t>
  </si>
  <si>
    <t>Совершенствование кадрового обеспечения</t>
  </si>
  <si>
    <t>Социальная поддержка педагогических работников</t>
  </si>
  <si>
    <t>0130160250</t>
  </si>
  <si>
    <t>Подготовка кадров</t>
  </si>
  <si>
    <t>Реализация установленных полномочий (функций) в сфере образования</t>
  </si>
  <si>
    <t>Центральный аппарат</t>
  </si>
  <si>
    <t>0140160030</t>
  </si>
  <si>
    <t xml:space="preserve">0140160280 </t>
  </si>
  <si>
    <t>0140361040</t>
  </si>
  <si>
    <t>612,622</t>
  </si>
  <si>
    <t>0140360150</t>
  </si>
  <si>
    <t>Расходы на укрепление материально-технической базы муниципальных учреждений</t>
  </si>
  <si>
    <t>0140360180</t>
  </si>
  <si>
    <t>Организация детского и школьного питания</t>
  </si>
  <si>
    <t>Расходы на обеспечение учащихся образовательных учреждений питанием</t>
  </si>
  <si>
    <t>Управление образования</t>
  </si>
  <si>
    <t>Проведение районных мероприятий различной направленности с учащимися (воспитанниками) и организация участия их в мероприятиях регионального и российского уровня</t>
  </si>
  <si>
    <t>Расходы на обеспечение учащихся образовательных учреждений питанием в целях софинансирования из бюджета Удмуртской Республики</t>
  </si>
  <si>
    <t>Расходы на организацию отдыха, оздоровления и занятости детей в целях софинансирования из бюджета Удмуртской Республики</t>
  </si>
  <si>
    <t>Уплата налога на имущество организаций прочими муниципальными учреждениями</t>
  </si>
  <si>
    <t>дотации на поддержку мер по обеспечению сбалансированности бюджета</t>
  </si>
  <si>
    <t>Создание условияй для реализации муниципальной программы</t>
  </si>
  <si>
    <t>Предоставление дошкольного образования</t>
  </si>
  <si>
    <t>годового отчета о реализации муниципальной программы</t>
  </si>
  <si>
    <t>8</t>
  </si>
  <si>
    <t>№ п/п</t>
  </si>
  <si>
    <t>Вид правового акта</t>
  </si>
  <si>
    <t>Дата принятия</t>
  </si>
  <si>
    <t>Номер</t>
  </si>
  <si>
    <t>Суть изменений (краткое изложение)</t>
  </si>
  <si>
    <t>7</t>
  </si>
  <si>
    <t>0120165300</t>
  </si>
  <si>
    <t>Обеспечение персонифицированного финансирования дополнительного образования детей</t>
  </si>
  <si>
    <t>Расходы на уплату земельного налога</t>
  </si>
  <si>
    <t>0140160480</t>
  </si>
  <si>
    <t>0140266770</t>
  </si>
  <si>
    <t>9</t>
  </si>
  <si>
    <t>Расходы по созданию дополнительных мест для детей в возрасте от двух месяцев до трех лет в образовательных организациях, осуществляющих образовательную деятельность по образовательным программам дошкольного образования</t>
  </si>
  <si>
    <t>Код аналитической программной классификации</t>
  </si>
  <si>
    <t>Наименование подпрограммы, основного мероприятия, мероприятия</t>
  </si>
  <si>
    <t>Ответственный исполнитель, соисполнители</t>
  </si>
  <si>
    <t>Срок выполнения план.</t>
  </si>
  <si>
    <t>Срок выполнения факт.</t>
  </si>
  <si>
    <t>Ожидаемый непосредственный результат</t>
  </si>
  <si>
    <t xml:space="preserve">Достигнутый результат </t>
  </si>
  <si>
    <t>прооблемы, возникшие в ходе реалихзации мероприятия</t>
  </si>
  <si>
    <t>Субвенции на финансовое обеспе-чение  государственных гарантий реализации прав граждан на получение общедоступного и бес-платного дошкольного образования в муниципальных дошкольных образовательных организациях</t>
  </si>
  <si>
    <t>Финансовое обеспечение  государственных гарантий реализации прав граждан на получение общедоступного и бесплатного дошкольного образования в муниципальных дошкольных образовательных организациях</t>
  </si>
  <si>
    <t>Организация предоставления общедоступного и бесплатного дошкольного образования по основным общеобразовательным программам в муниципальных образовательных организациях, создание условий для осуществления присмотра и ухода за детьми, содержания детей в муниципальных образовательных организациях</t>
  </si>
  <si>
    <t>Укрепление материально-технической базы учреждений</t>
  </si>
  <si>
    <t>Субвенции из бюджета Удмуртской Республики на финансовое обес-печение государственных гарантий реализации прав граждан на полу-чение общедоступного и бесплат-ного дошкольного, начального общего, основного общего, среднего общего образования, а также дополнительного образования в общеобразовательных учреждениях</t>
  </si>
  <si>
    <t>Финансовое обеспечение  государственных гарантий реализации прав граждан на получение общедоступного и бесплатного дошкольного, начального общего, основного общего, среднего общего образования, а также дополнительного образования в общеобразовательных учреждениях</t>
  </si>
  <si>
    <t>Оказание муниципальными учреждениями муниципальных ус-луг, выполнение работ, финансовое обеспечение деятельности муниципальных учреждений</t>
  </si>
  <si>
    <t>Организация предоставления начального общего, основного общего, среднего общего образования в муниципальных общеобразовательных организациях</t>
  </si>
  <si>
    <t>Субвенция на организацию предоставления общедоступного и бесплатного дошкольного, начального общего, основного общего, среднего общего образова-ния по адаптированным основным общеобразовательным программам для обучающихся с ограниченными возможностями здоровья в муници-пальных общеобразовательных организациях</t>
  </si>
  <si>
    <t>Выполнение переданных государственных полномочий Удмуртской Республики</t>
  </si>
  <si>
    <t>Проведение олимпиад школьников                                            Выявление одаренных детей</t>
  </si>
  <si>
    <t>Проведение государственной итоговой аттестации выпускников, обеспечение документами об образовании</t>
  </si>
  <si>
    <t>Расходы за счет приносящей доход деятельности, оказываемых муниципальными казенными общеобразовательными учреждениями</t>
  </si>
  <si>
    <t>Предоставление мер социальной поддержки, реализация переданных государственных полномочий Удмуртской Республики</t>
  </si>
  <si>
    <t>Формирование системы мониторинга уровня подготовки и социализации школьников</t>
  </si>
  <si>
    <t>Организация мониторинга готовности обучающихся к освоению программ начального, основного, среднего общего образования и профессионального образования на регулярной основе</t>
  </si>
  <si>
    <t>Результаты мониторинга, характеризующие качество образования. Принятие мер реагирования</t>
  </si>
  <si>
    <t>Организация мониторинга готовности учащихся основной школы (8 класс) к выбору образовательной и профессиональной траектории, а также мониторинга уровня социализации выпускников общеобразовательных организаций</t>
  </si>
  <si>
    <t>Внедрение федеральных государственных образовательных стандартов (требований) дошкольного образования</t>
  </si>
  <si>
    <t>Организация работы районных методических площадок по федеральным государственным стандартам (требованиям) дошкольного образования</t>
  </si>
  <si>
    <t>Апробация региональной составляющей на городских методических площадках и распространение успешного опыта в муниципальные дошкольные образовательные организации</t>
  </si>
  <si>
    <t>Муниципальный правовой акт</t>
  </si>
  <si>
    <t>Проведение массовых мероприятий с воспитанниками и работниками дошкольных учреждений</t>
  </si>
  <si>
    <t>Выявление и развитие одаренных детей</t>
  </si>
  <si>
    <t>06</t>
  </si>
  <si>
    <t>Разработка и внедрение системы независимой оценки качества общего образования</t>
  </si>
  <si>
    <t xml:space="preserve">Проведение независимой оценки качества общего образования в разрезе общеобразовательных организаций </t>
  </si>
  <si>
    <t>Взаимодействие со СМИ в целях публикации информации об общем образовании в печатных средствах массовой информации, а также подготовки сюжетов для теле- и радиопередач</t>
  </si>
  <si>
    <t>Публикации об общем образовании в СМИ, сюжеты на радио и телевидении</t>
  </si>
  <si>
    <t>Публикация данных о деятельности муниципальных общеобразовательных учреждений. Обеспечение открытости данных в соответствии с законодательством</t>
  </si>
  <si>
    <t>08</t>
  </si>
  <si>
    <t>Обеспечение и развитие системы обратной связи с потребителями муниципальных услуг в сфере общего образования</t>
  </si>
  <si>
    <t>Проведение регулярных опросов потребителей муниципальных услуг об их качестве и доступности, обработка полученных результатов, принятие мер реагирования</t>
  </si>
  <si>
    <t>Рассмотрение обращений граждан по вопросам предоставления дошкольного, общего образования, принятие мер реагирования</t>
  </si>
  <si>
    <t>Рассмотрение обращений граждан, принятие мер реагирования</t>
  </si>
  <si>
    <t>Доступность сведений о структурах и должностных лицах, отвечающих за организацию и предоставление муниципальных услуг в сфере общего образования, для населения (потребителей услуг)</t>
  </si>
  <si>
    <t>Оказание муниципальных услуг по предоставлению дополнительного образования технической, естественнонаучной, художественной, туристско-краеведческой, социально-педагогической, физкультурно - спортивной направленности, а также в области искусства</t>
  </si>
  <si>
    <t>Создание условий для выявления и поддержки одаренных детей Обеспечение участия учащихся образовательных организаций  в  мероприятиях разного уровня</t>
  </si>
  <si>
    <t>Обеспечение участия учащихся образовательных организаций  в  мероприятиях разного уровня</t>
  </si>
  <si>
    <t>Обеспечение равной доступности качественного дополнительного образования для детей</t>
  </si>
  <si>
    <t>Оказание муниципальной услуги «Предоставление частичного возмещения (компенсации) стоимости путевки для детей в загородные детские оздоровительные лагеря»</t>
  </si>
  <si>
    <t xml:space="preserve">Предоставление частичного возмещения (компенсации) стоимости путевки для детей в загородные детские оздоровительные лагеря </t>
  </si>
  <si>
    <t>Организация отдыха и оздоровления детей в каникулярное время в оздоровительных лагерях с дневным пребыванием на базе образовательных учреждений. Предоставление мер социальной поддержки по организации отдыха и оздоровления для детей, находящихся в трудной жизненной ситуации</t>
  </si>
  <si>
    <t>Развитие негосударственного сектора дополнительного образования детей</t>
  </si>
  <si>
    <t>Размещение муниципального заказа на оказание муниципальных услуг по предоставлению дополнительного образования в негосударственных организациях</t>
  </si>
  <si>
    <t xml:space="preserve">Размещение муниципального заказа в негосударственных организациях, контроль за его выполнением </t>
  </si>
  <si>
    <t xml:space="preserve">Софинасирование программ (проектов) в сфере дополнительного образования </t>
  </si>
  <si>
    <t>Муниципальные правовые акты о проведении конкурсов, условиях софинансирования</t>
  </si>
  <si>
    <t xml:space="preserve">Разработка и внедрение системы независимой оценки качества дополнительного образования </t>
  </si>
  <si>
    <t xml:space="preserve">Проведение независимой оценки качества дополнительного образования в разрезе организаций дополнительного образования </t>
  </si>
  <si>
    <t>Взаимодействие со СМИ в целях публикации информации о дополнительном образовании в печатных средствах массовой информации, а также подготовки сюжетов для теле- и радиопередач</t>
  </si>
  <si>
    <t>Публикации о дополнительном образовании в СМИ, сюжеты на радио и телевидении</t>
  </si>
  <si>
    <t>Публикация актуальных сведений на официальном сайте муниципального образования  «Завьяловский район» Обеспечение открытости данных об организации дополнительного образования детей</t>
  </si>
  <si>
    <t>Публикация данных о деятельности муниципальных организаций дополнительного образования детей. Обеспечение открытости данных в соответствии с законодательством</t>
  </si>
  <si>
    <t xml:space="preserve">Обеспечение и развитие системы обратной связи с потребителями муниципальных услуг в сфере дополнительного образования </t>
  </si>
  <si>
    <t xml:space="preserve">Организация системы регулярного мониторинга удовлетворенности потребителей муниципальных услуг в сфере дополнительного образования </t>
  </si>
  <si>
    <t>Рассмотрение обращений граждан по вопросам предоставления дополнительного образования, принятие мер реагирования</t>
  </si>
  <si>
    <t>Доступность сведений о структурах и должностных лицах, отвечающих за организацию и предоставление муниципальных услуг в сфере дополнительного образования детей, для населения (потребителей услуг)</t>
  </si>
  <si>
    <t>Целевой набор. Повышение квалификации кадров. Участие в конкурсах профессионального мастерства</t>
  </si>
  <si>
    <t xml:space="preserve">Высокие результаты профессиональной служебной деятельности руководителей образовательных учреждений, повышение квалификации, участие в конкурсах профессионального мастерства </t>
  </si>
  <si>
    <t>Реализация установленных полномочий (функций) Управлением образования</t>
  </si>
  <si>
    <t>Уплата налога на имущество организаций</t>
  </si>
  <si>
    <t>Организационно-методическое и информационное обеспечение деятельности образовательных организаций</t>
  </si>
  <si>
    <t>Методическое и информационное сопровождение деятельности образовательных организаций</t>
  </si>
  <si>
    <t>Уплата земельного налога</t>
  </si>
  <si>
    <t>Обеспечение деятельности службы материально-технического обеспечения</t>
  </si>
  <si>
    <t>Управление образования,      МБУ «Служба материально-техни-ческого обеспе-чения образова-тельных учреж-дений Завьялов-ского района»</t>
  </si>
  <si>
    <t>Создание безопасной, современной образовательной среды</t>
  </si>
  <si>
    <t>Создание дополнительных мест для детей в возрасте от двух месяцев до трех лет в образовательных организациях, осуществляющих образовательную деятельность по образовательным программам дошкольного образования</t>
  </si>
  <si>
    <t xml:space="preserve">Улучшение качества питания учащихся </t>
  </si>
  <si>
    <t>Обеспечение качественным сбалансированным питанием воспитанников ДОУ</t>
  </si>
  <si>
    <t>Улучшение питания воспитанников дошкольных общеобразовательных учреждений</t>
  </si>
  <si>
    <t>Модернизация пищеблоков муниципальных образовательных учреждений</t>
  </si>
  <si>
    <t>Монтаж систем приточно-вытяжной вентиляции пищеблоков образовательных учреждений</t>
  </si>
  <si>
    <t>Ремонт систем водоснабжения и канализации пищеблоков образовательных учреждений</t>
  </si>
  <si>
    <t>Замена технологического, холодильного и другого оборудования</t>
  </si>
  <si>
    <t>________________________</t>
  </si>
  <si>
    <t>Муниципальная программа, подпрограмма</t>
  </si>
  <si>
    <t>Координатор</t>
  </si>
  <si>
    <t>Ответственный исполнитель</t>
  </si>
  <si>
    <t xml:space="preserve">Эффективность реализации муниципальной программы (подпрограммы) </t>
  </si>
  <si>
    <t>Степень достижения целевых показателей  муниципальной программы (подпрограммы) (результативность)</t>
  </si>
  <si>
    <t>Полнота использования запланированных средств муниципальной программы (подпрограммы)</t>
  </si>
  <si>
    <t>Форма 7. Результаты оценки эффективности муниципальной программы</t>
  </si>
  <si>
    <t>ЭМП</t>
  </si>
  <si>
    <r>
      <t>R</t>
    </r>
    <r>
      <rPr>
        <vertAlign val="subscript"/>
        <sz val="11"/>
        <color theme="1"/>
        <rFont val="Times New Roman"/>
        <family val="1"/>
        <charset val="204"/>
      </rPr>
      <t>МП</t>
    </r>
  </si>
  <si>
    <t>DМП</t>
  </si>
  <si>
    <t>Критерии оценки эффективности муниципальной программы (код из приложения № 1 муниципальной программы (например 01.1.1, 01.01.02, 01.01.03 и т.д.))</t>
  </si>
  <si>
    <t>01.1.1.</t>
  </si>
  <si>
    <t>01.1.2.</t>
  </si>
  <si>
    <t>01.1.3.</t>
  </si>
  <si>
    <t>01.1.4.</t>
  </si>
  <si>
    <t>01.1.5.</t>
  </si>
  <si>
    <t>01.1.6.</t>
  </si>
  <si>
    <t>01.1.7.</t>
  </si>
  <si>
    <t>01.1.8.</t>
  </si>
  <si>
    <t>01.2.1.</t>
  </si>
  <si>
    <t>01.2.2.</t>
  </si>
  <si>
    <t>01.2.3.</t>
  </si>
  <si>
    <t>01.2.4.</t>
  </si>
  <si>
    <t>01.2.5.</t>
  </si>
  <si>
    <t>01.2.6.</t>
  </si>
  <si>
    <t>01.3.1.</t>
  </si>
  <si>
    <t>01.3.2.</t>
  </si>
  <si>
    <t>01.3.3.</t>
  </si>
  <si>
    <t>01.3.4.</t>
  </si>
  <si>
    <t>01.3.5.</t>
  </si>
  <si>
    <t>01.4.1.</t>
  </si>
  <si>
    <t>01.4.2.</t>
  </si>
  <si>
    <t>01.4.3.</t>
  </si>
  <si>
    <t>01.4.4.</t>
  </si>
  <si>
    <t>Степень достижения целевых показателей (индикаторов) (Rᴍᴨ)</t>
  </si>
  <si>
    <t>Тенденция развития*</t>
  </si>
  <si>
    <t>Ri</t>
  </si>
  <si>
    <t xml:space="preserve">Количество показателей </t>
  </si>
  <si>
    <t>Rмп</t>
  </si>
  <si>
    <t>* Если фактический показатель должен увеличиться относительно планового, то ставим 1; если фактический показатель должен уменьшиться, то ставим 0.</t>
  </si>
  <si>
    <t>Полнота использования запланированных на реализацию МП средств (Dᴍᴨ)</t>
  </si>
  <si>
    <r>
      <t>Эффективность реализации муниципальной программы (Э</t>
    </r>
    <r>
      <rPr>
        <b/>
        <sz val="11"/>
        <color indexed="8"/>
        <rFont val="Calibri"/>
        <family val="2"/>
        <charset val="204"/>
      </rPr>
      <t>ᴍᴨ)</t>
    </r>
  </si>
  <si>
    <t>Код аналити-ческой програм-мной классифи-кации</t>
  </si>
  <si>
    <t>Наименование целевого показателя (индикатора)</t>
  </si>
  <si>
    <t>Единица измерения</t>
  </si>
  <si>
    <t>Значение целевого показателя</t>
  </si>
  <si>
    <t>Абсолютное отклонение факта от плана</t>
  </si>
  <si>
    <t>Относительное отклонение факта от плана</t>
  </si>
  <si>
    <t>Темп роста к уровню прошлого года, %</t>
  </si>
  <si>
    <t>Обоснование отклонений значений целевого показателя (индикатора) на конец отчётного периода</t>
  </si>
  <si>
    <t>Доля детей в возрасте от 1 до 6 лет, получающих дошкольную услугу и (или) услугу по их содержанию в муниципальных образовательных организациях, в общей численности детей в возрасте  от 1 до 6 лет</t>
  </si>
  <si>
    <t>%</t>
  </si>
  <si>
    <t>Доля детей в возрасте от 1 до 6 лет, состоящих на учете для определения в муниципальные дошкольные образовательные организациях, в общей численности детей в возрасте от 1 до 6 лет</t>
  </si>
  <si>
    <t>Доля детей в возрасте от 2 месяцев до 3 лет получающих дошкольную услугу и (или) услугу по их содержанию в муниципальных образовательных организациях, в общей численности детей в возрасте от 2 месяцев до 3 лет</t>
  </si>
  <si>
    <t>Удовлетворенность потребителей (родителей и детей) качеством оказания услуг по предоставлению дополнительного образования детей</t>
  </si>
  <si>
    <t>Отношение среднемесячной заработной платы педагогов муниципальных организаций дополнительного образования детей к среднемесячной заработной плате учителей в Удмуртской Республике</t>
  </si>
  <si>
    <t>Количество созданных дополнительных мест для детей в возрасте от 2 месяцев до 3 лет в образовательных организациях, осуществляющих образовательную деятельность по образовательным программам дошкольного образования</t>
  </si>
  <si>
    <t>Уплата налога на имущество организаций прочими муни-ципальными учреждениями</t>
  </si>
  <si>
    <t>0140360140</t>
  </si>
  <si>
    <t>Субвенции на финансовое обеспечение государственных гарантий реализации прав граждан на получение общедоступного и бесплатного дошкольного образования в муниципальных дошкольных образовательных организациях</t>
  </si>
  <si>
    <t>Субвенции из бюджета Удмуртской Республики на финансовое обеспечение государственных гарантий реализации прав граждан на получение общедоступного и бесплатного дошкольного, начального общего, основного общего, среднего общего образования, а также дополнительного образования в общеобразовательных учреждениях</t>
  </si>
  <si>
    <t xml:space="preserve">Организация и проведение муниципального этапа Всероссийской олимпиады школьников, а так же иных олимпиад по общеобразовательным предметам на муниципальном уровне </t>
  </si>
  <si>
    <t>Субсидии на реализацию мероприятий по присмотру и уходу за детьми-инвалидами, детьми-сиротами и детьми, оставшимися без попечения родителей, а также за детьми с туберкулезной интоксикацией, обучающимися в муниципальных образовательных организациях, находящихся на территории УР, реализующих образовательную программу дошкольного образования</t>
  </si>
  <si>
    <t>Управление культуры</t>
  </si>
  <si>
    <t xml:space="preserve">Организация мероприятий по созданию современной инфраструктуры образовательных учреждений, а также их комплексной безопасности </t>
  </si>
  <si>
    <t>Расходы на проведение капитального ремонта (ремонта), модернизации, реконструкции объектов муниципальной собственности</t>
  </si>
  <si>
    <t>Расходы на проведение капитального ремонта (ремонта), модернизации, реконструкции объектов муниципальной собственности в целях софинансирования из федерального бюджета</t>
  </si>
  <si>
    <t>0140360170</t>
  </si>
  <si>
    <t>0110209090</t>
  </si>
  <si>
    <t>___________________________</t>
  </si>
  <si>
    <t>«Развитие образования»</t>
  </si>
  <si>
    <t>Разработка и внедрение системы независимой оценки качества на уровне образовательных организаций</t>
  </si>
  <si>
    <t>Проведение независимой оценки качества общего образования в разрезе общеобразовательных организаций</t>
  </si>
  <si>
    <t>Реализация национального проекта «Образование»</t>
  </si>
  <si>
    <t>Расходы на реализацию мероприятий по созданию и функционированию центров образования цифрового и гуманитарного профилей «Точка роста»</t>
  </si>
  <si>
    <t>Расходы на поддержку проектов местных инициатив</t>
  </si>
  <si>
    <t>Муниципальная программа "Развитие образования"</t>
  </si>
  <si>
    <t>Детское и школьное питание</t>
  </si>
  <si>
    <t>Реализация образовательной деятельности</t>
  </si>
  <si>
    <t>Субвенции на освобождение от платы за присмотр и уход за детьми, обучающихся в муниципальных образовательных учреждениях, ре-ализующих основную образователь-ную программу дошкольного образования, один или оба родителей которых являются инвалидами первой или второй группы и не имеют других доходов, кроме пенсии</t>
  </si>
  <si>
    <t>Субсидии на реализацию мероприя-тий по присмотру и уходу за детьми-инвалидами, детьми-сиротами и детьми, оставшимися без попечения родителей, а также за детьми с туберкулезной интоксикацией, обучающимися в муниципальных образовательных организациях, находящихся на территории Удмуртской Республики, реализующих образовательную программу дошкольного образования</t>
  </si>
  <si>
    <t>Предоставление мер социальной поддержки</t>
  </si>
  <si>
    <t>Организация проведения мероприятий дорожной карты по реализации в районе регионального проекта «Успех каждого ребёнка» национального проекта «Образование»</t>
  </si>
  <si>
    <t>Обучение, переподготовка и повышение квалификации кадров, участие в конкурсах профессионального мастерства</t>
  </si>
  <si>
    <t>Организация работ по разработке и внедрению системы мотивации руководителей муниципальных образовательных учреждений на достижение высоких результатов профессиональной служебной деятельности, повышение квалификации, участие в конкурсах профессионального мастерства</t>
  </si>
  <si>
    <t>Высокие результаты профессиональной служебной деятельности педагогических работников</t>
  </si>
  <si>
    <t>Создание условий для внедрения Национальной системы учительского роста, профессионального стандарта «Педагог», добровольной независимой оценки профессиональной квалификации педагогов</t>
  </si>
  <si>
    <t>Реализация установленных полномочий (функций), организация управления муниципальной программой «Развитие образования»</t>
  </si>
  <si>
    <t>Обеспечение деятельности                        МБУ «Служба материально-технического обеспечения образовательных учреждений Завьяловского района»</t>
  </si>
  <si>
    <t xml:space="preserve">Организация мероприятий по созданию современной инфраструктуры образовательных учреждений, а так же их комплексной безопасности </t>
  </si>
  <si>
    <t>Улучшение питания детей дошкольного и школьного возраста и создание современной инфраструктуры образовательных учреждений</t>
  </si>
  <si>
    <t>Реализация основных общеобразовательных программ дошкольного образования</t>
  </si>
  <si>
    <t>Реализация основных общеобразовательных программ основного общего образования</t>
  </si>
  <si>
    <t>Реализация основных общеобразовательных программ среднего общего образования</t>
  </si>
  <si>
    <t>Реализация дополнительных общеразвивающих программ</t>
  </si>
  <si>
    <t xml:space="preserve">Количество обучающихся </t>
  </si>
  <si>
    <t xml:space="preserve">Форма 5  Отчёт о  достигнутых значениях целевых показателей (индикаторов) муниципальной программы "Развитие образования" </t>
  </si>
  <si>
    <t>Доля выпускников муниципальных общеобразовательных организаций, получивших аттестат о среднем общем образовании, в общей численности выпускников муниципальных общеобразовательных учреждений</t>
  </si>
  <si>
    <t>Отношение средней заработной платы педагогических работников дошкольных образовательных организаций к средней заработной плате в общем образовании в Удмуртской Республике</t>
  </si>
  <si>
    <t>Отношение средней заработной платы педагогических работников общеобразовательных организаций к среднемесячному доходу от трудовой деятельности в Удмуртской Республике</t>
  </si>
  <si>
    <t>Доля обучающихся, охваченных основными и дополнительными общеобразовательными программами цифрового, естественно-научного, технологического и гуманитарного профилей, включая Центры "Точка роста"</t>
  </si>
  <si>
    <t>Доля общеобразовательных организаций, осуществляющих образовательную деятельность с использованием федеральной информационно – сервисной платформы Цифровая образовательная среда</t>
  </si>
  <si>
    <t>Доля детей в возрасте 5 - 18 лет, охваченных дополнительным образованием</t>
  </si>
  <si>
    <t>Доля детей с ограниченными возможностями здоровья осваивающих дополнительные общеобразовательные программы, в том числе с использованием дистанционных технологий</t>
  </si>
  <si>
    <t>Удельный вес обучающихся в образовательных учреждениях района, охваченных всеми формами отдыха, оздоровления и занятости</t>
  </si>
  <si>
    <t>Доля учителей общеобразовательных организаций, вовлечённых в национальную систему профессионального роста педагогических работников</t>
  </si>
  <si>
    <t>Доля педагогических работников, прошедших добровольную независимую оценку профессиональной квалификации</t>
  </si>
  <si>
    <t>Доля работников образовательных организаций, принявших участие в конкурсах профессионального мастерства и карьерного роста</t>
  </si>
  <si>
    <t>Доля педагогических и руководящих работников образовательных организаций, получивших в установленном порядке первую и высшую квалификационные категории, в общей численности педагогических работников муниципальных организаций дошкольного, общего и дополнительного образования</t>
  </si>
  <si>
    <t>Доля педагогических работников в возрасте до 35 лет в общей численности педагогических работников муниципальных образовательных организаций</t>
  </si>
  <si>
    <t>Доля муниципальных образовательных организаций, в которых созданы органы коллегиального управления с участием общественно-деловых объединений и работодателей, в общем числе муниципальных образовательных организаций</t>
  </si>
  <si>
    <t>Доля муниципальных образовательных организаций, здания которых находятся в аварийном состоянии или требуют капитального ремонта, в общем количестве муниципальных образовательных организаций</t>
  </si>
  <si>
    <t>Доля муниципальных общеобразовательных организаций, соответствующих современным требованиям обучения, в общем количестве муниципальных общеобразовательных организаций</t>
  </si>
  <si>
    <t>Доля учащихся общеобразовательных организаций, обеспеченных горячим питанием</t>
  </si>
  <si>
    <t>Доля образовательных организаций, участвующих в федеральных, республиканских, районных конкурсах и программах по вопросу организации питания</t>
  </si>
  <si>
    <t>Охват бесплатным горячим питанием обучающихся, получающих начальное общее образование в муниципальных общеобразовательных учреждениях Завьяловского района</t>
  </si>
  <si>
    <t>Факт за 2019 год</t>
  </si>
  <si>
    <t>01.5.1.</t>
  </si>
  <si>
    <t>01.5.2.</t>
  </si>
  <si>
    <t>01.5.3.</t>
  </si>
  <si>
    <t>Обеспечение доступности образования, прием образовательных учреждений к новому учебному году в обозначенные нормативными документами сроки, подвоз учащихся</t>
  </si>
  <si>
    <t>Расходы на проведение капитального ремонта (ремонта), модернизации, реконструкции объектов муни-ципальной собственности в целях софинансирования из федерального бюджета</t>
  </si>
  <si>
    <t>0110253030</t>
  </si>
  <si>
    <t>01103S7120</t>
  </si>
  <si>
    <t>0110665400</t>
  </si>
  <si>
    <t>0110965500</t>
  </si>
  <si>
    <t>01202S5230</t>
  </si>
  <si>
    <t>121, 129</t>
  </si>
  <si>
    <t>13</t>
  </si>
  <si>
    <t>Обеспечение бесплатным горячим питанием всех обучающихся, получающих начальное общее образование в муниципальных общеобразовательных учреждениях Завьяловского района</t>
  </si>
  <si>
    <t>Обеспечение всех обучающихся, получающих начальное общее образование в муниципальных образовательных учреждениях Завьяловского района, бесплатным горячим питанием</t>
  </si>
  <si>
    <t>0150161030</t>
  </si>
  <si>
    <t>0150106960</t>
  </si>
  <si>
    <t>0150123040</t>
  </si>
  <si>
    <t>01501L3040</t>
  </si>
  <si>
    <t>01501S3040</t>
  </si>
  <si>
    <t>01501S6960</t>
  </si>
  <si>
    <t>414</t>
  </si>
  <si>
    <t>Реализация основных общеобразовательных программ начального общего образования</t>
  </si>
  <si>
    <t>_________________________</t>
  </si>
  <si>
    <t>Субсидии на создание новых мест в общеобразовательных организациях в связи с ростом числа обучающихся, вызванным демографическим фактором (строительство зданий общеобразовательных учреждений, приобретение оборудования)</t>
  </si>
  <si>
    <t>283</t>
  </si>
  <si>
    <t>0140361050</t>
  </si>
  <si>
    <t>014Е123050</t>
  </si>
  <si>
    <t>014Е153050</t>
  </si>
  <si>
    <t>Управление образования Администрации муниципального образования «Муниципальный округ Завьяловский район Удмуртской Республики» (далее - Управление образования)</t>
  </si>
  <si>
    <t>Организация и проведение муниципального этапа Всероссийской олимпиады школьников, а также иных олимпиад по общеобразовательным предметам на муниципальном уровне</t>
  </si>
  <si>
    <t>Расходы по созданию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t>
  </si>
  <si>
    <t>На официальном сайте района информация опубликована в соответствии с утверждённым Регламентом формирования и обновления страниц категории сайта Управления образования.  На сайте Управления образования на образовательном портале УР размещена актуальная информация по всем направлениям работы</t>
  </si>
  <si>
    <t>Мероприятие не проводилось</t>
  </si>
  <si>
    <t>Систематически проводится мониторинг сайтов учреждений дополнительного образования. Все сайты соответствуют требованиям законодательства о защите персональных данных</t>
  </si>
  <si>
    <t xml:space="preserve">Ежегодно организации,осуществляющие дополнительное образование проводят анкетирование родителей. На электронном Портале "Навигатор ПФДО" введена функция "электронный журнал". </t>
  </si>
  <si>
    <t>На сайте Управления образования на образовательном портале УР размещена актуальная информация. Изменены сведения о сотрудниках, обновлены нормативные документы, обновлена информация по всем отделам Управления. Удалены не действующие документы.</t>
  </si>
  <si>
    <t xml:space="preserve">Базовыми ДОУ по внедрению ФГОС в районе определены 4 ДОУ:  «ЦРР - детский сад №1 с. Завьялово», «ЦРР - детский сад №2 с. Завьялово», «ЦРР - Вараксинский детский сад», «ЦРР – Октябрьский детский сад». </t>
  </si>
  <si>
    <t>Мероприятия не проводились</t>
  </si>
  <si>
    <t>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t>
  </si>
  <si>
    <t>Мероприятие проводилось по другой муниципальной программе</t>
  </si>
  <si>
    <t>Сводная бюджетная роспись на 1 января отчетного года</t>
  </si>
  <si>
    <t>Сводная бюджетная роспись на отчетную дату</t>
  </si>
  <si>
    <t>К плану на 1 января отчетного года</t>
  </si>
  <si>
    <t>К плану на отчетную дату</t>
  </si>
  <si>
    <t>Оценка расходов согласно муниципальной программе и сводной бюджетной росписи на отчетную дату*</t>
  </si>
  <si>
    <t xml:space="preserve">* Расходы за счет средств бюджета Удмуртской Республики, в том числе субсидии федерального бюджета, субвенции федерального бюджета, иные межбюджетные трансферты из федерального бюджета, отражаются согласно сводной бюджетной росписи на отчетную дату;расходы за счет остальных источников отражаются согласно муниципальной программе
Фактические расходы на отчетную дату - это кассовые расходы </t>
  </si>
  <si>
    <t>611, 612, 621</t>
  </si>
  <si>
    <t>285</t>
  </si>
  <si>
    <t>Организация отдыха, оздоровления и занятости детей в муниципальном образовании «Муниципальный округ Завьяловский район Удмуртской Республики»</t>
  </si>
  <si>
    <t>321, 612,622</t>
  </si>
  <si>
    <t>281</t>
  </si>
  <si>
    <t>0140100310</t>
  </si>
  <si>
    <t>0140304960</t>
  </si>
  <si>
    <t>464, 612</t>
  </si>
  <si>
    <t xml:space="preserve">Расходы бюджета муниципального района, выделяемые на выполнение наказов избирателей депутатами </t>
  </si>
  <si>
    <t>Строительство образовательных учреждений на территории муниципального образования «Муниципальный округ Завьяловский район Удмуртской Республики»</t>
  </si>
  <si>
    <t>0140360321</t>
  </si>
  <si>
    <t>0140360322</t>
  </si>
  <si>
    <t>Форма 1. Отчет об использовании бюджетных ассигнований бюджета муниципального образования «Муниципальный округ Завьяловский район Удмуртской Республики» на реализацию муниципальной программы</t>
  </si>
  <si>
    <t>постановление Администрации муниципального образования "Муниципальный округ Завьяловский район Удмуртской Республики"</t>
  </si>
  <si>
    <t>Заместитель главы Администрации муниципального образования «Муниципальный округ Завьяловский район Удмуртской Республики» по социальному комплексу</t>
  </si>
  <si>
    <t>Управление образования Администрации муниципального образования «Муниципальный округ Завьяловский район Удмуртской Республики»</t>
  </si>
  <si>
    <t>Предусмотрены расходы по МКОУ «Завьяловская специальная (коррекционная) школа-интернат». В 2022 году расходы не проводились. С 07.07.2020 года учреждение передано в собственность Удмуртской Республики</t>
  </si>
  <si>
    <t>Выплата компенсации части платы, взимаемой с родителей (законных представителей) за присмотр и уход за детьми в муниципальных образовательных учреждениях муниципального образования «Муниципальный округ Завьяловский район Удмуртской Республики», реализация переданных государственных полномочий Удмуртской Республики</t>
  </si>
  <si>
    <t>Снижение платы за присмотр и уход за детьми в муниципальных образовательных учреждениях муниципального образования «Муниципальный округ Завьяловский район Удмуртской Республики», реализующих основную общеобразовательную программу дошкольного образования, за счет средств бюджета муниципального образования «Муниципальный округ Завьяловский район Удмуртской Республики»</t>
  </si>
  <si>
    <t xml:space="preserve">Утверждение перечня требований к условиям организации дошкольного, начального общего, основного общего, среднего общего образования, соответствующим федеральным государственным стандартам </t>
  </si>
  <si>
    <t>Стандарты качества оказания муниципальных услуг утверждены приказом Управления образования от 01.12.2022 № 5</t>
  </si>
  <si>
    <t>Информирование населения об организации предоставления дошкольного, начального общего, основного общего, среднего общего образования в муниципальном образовании «Муниципальный округ Завьяловский район Удмуртской Республики»</t>
  </si>
  <si>
    <t>Подготовка и публикация информации на официальном сайте муниципального образования «Муниципальный округ Завьяловский район Удмуртской Республики» об организации предоставления общего образования в муниципального образования «Муниципальный округ Завьяловский район Удмуртской Республики», муниципальных правовых актах, регламентирующих деятельность в сфере общего образования, муниципальных общеобразовательных организациях</t>
  </si>
  <si>
    <t>Публикация актуальных сведений на официальном сайте  муниципального образования «Муниципальный округ Завьяловский район Удмуртской Республики». Обеспечение открытости данных об организации общего образования</t>
  </si>
  <si>
    <t>Осуществление контроля за публикацией информации о деятельности муниципальных общеобразовательных учреждений муниципального образования «Муниципальный округ Завьяловский район Удмуртской Республики», предусмотренной законодательством Российской Федерации, на официальных сайтах соответствующих учреждений</t>
  </si>
  <si>
    <t>Публикация на официальном сайте муниципального образования «Муниципальный округ Завьяловский район Удмуртской Республики» и поддержание в актуальном состоянии информации об Управлении образования Администрации, его структурных подразделениях, а также муниципальных образовательных организациях муниципального образования «Муниципальный округ Завьяловский район Удмуртской Республики», контактных телефонах и адресах электронной почты</t>
  </si>
  <si>
    <t>Управление образования, Управление культуры, спорта, молодежной политики и архивного дела Администрации муниципального образования «Муниципальный округ Завьяловский район Удмуртской Республики» (далее - Управление культуры, спорта, молодежной политики и архивного дела)</t>
  </si>
  <si>
    <t>Результаты оценки качества дополнительного образования детей в разрезе организаций. Публикация сведений на официальном сайте  муниципального образования  «Муниципальный округ Завьяловский район Удмуртской Республики»</t>
  </si>
  <si>
    <t xml:space="preserve">Информирование населения об организации предоставления дополнительного образования в муниципального образования  «Муниципальный округ Завьяловский район Удмуртской Республики» </t>
  </si>
  <si>
    <t xml:space="preserve">Управление образования, Управление культуры, спорта, молодежной политики и архивного дела  </t>
  </si>
  <si>
    <t xml:space="preserve">Управление образования,  Управление культуры, спорта, молодежной политики и архивного дела  </t>
  </si>
  <si>
    <t>Управление образования, Управление культуры, спорта, молодежной политики и архивного дела</t>
  </si>
  <si>
    <t>Подготовка и публикация информации на официальном сайте муниципального образования  «Муниципальный округ Завьяловский район Удмуртской Республики» об организации предоставления дополнительного образования в Завьяловском районе, муниципальных правовых актах, регламентирующих деятельность в сфере дополнительного образования, муниципальных организациях дополнительного образования</t>
  </si>
  <si>
    <t>Управление образования,  Управление культуры, спорта, молодежной политики и архивного дела</t>
  </si>
  <si>
    <t>Осуществление контроля за публикацией информации о деятельности муниципальных организаций дополнительного образования муниципального образования «Муниципальный округ Завьяловский район Удмуртской Республики», предусмотренной законодательством Российской Федерации, на официальных сайтах соответствующих организаций</t>
  </si>
  <si>
    <t>Публикация на официальном сайте  муниципального образования  «Муниципальный округ Завьяловский район Удмуртской Республики» и поддержание в актуальном состоянии информации о  должностных лицах, организующих предоставление дополнительного образования, а также муниципальных образовательных организациях дополнительного образования муниципального образования «Муниципальный округ Завьяловский район Удмуртской Республики», их контактных телефонах и адресах электронной почты</t>
  </si>
  <si>
    <t xml:space="preserve">Эффективные контракты заключены со всеми  руководителями муниципальных образовательных учреждений. Руководителям образовательных учреждений устанавливается один раз в год надбавка к должностному окладу за интенсивность и высокие результаты работы. </t>
  </si>
  <si>
    <t>Управление образования, Управление строительства и муниципального хозяйства Адми-нистрации му-ниципального образования «Муниципальный округ Завьяловский район Удмуртской Республики» (далее - Управление строительства и муниципального хозяйства)</t>
  </si>
  <si>
    <t xml:space="preserve">Управление образования, Управление строительства и муниципального хозяйства </t>
  </si>
  <si>
    <t>Строительство образовательных учреждений на территории  муниципального образования «Муниципальный округ Завьяловский район Удмуртской Республики»</t>
  </si>
  <si>
    <t xml:space="preserve">Управление образования, Управление строительства и муниципального хозяйства  </t>
  </si>
  <si>
    <t>Ежегодно проводится мониторинг за предоставлением качественного и сбалансированного питания</t>
  </si>
  <si>
    <t xml:space="preserve">В режиме переуплотнения работают 53% детских садов </t>
  </si>
  <si>
    <t>Развитие практики сетевого взаимодейтсвия образовательных орагнизаций</t>
  </si>
  <si>
    <t>Показатель расчитан с учетом учащихся ДШИ и немуниципальных образоваельных организаций</t>
  </si>
  <si>
    <t>Развитеи общественно- государственных механизмоу управления ОО</t>
  </si>
  <si>
    <t xml:space="preserve">По итогам государственной итоговой аттестации получили документы об образовании (аттестаты) 97%  выпускников  9 классов (25 чел. не допущены или справились с ОГЭ) и 100 % выпускников 11 классов.
 ГИА прошла в районепрошла  в соответствии с нормативными документами, без нарушения процедур 
Бланки документов об образовании приобретены образовательными учреждениями своевременно, сведения занесены в ФИСФРДО (федеральная система документов об образовании) </t>
  </si>
  <si>
    <t xml:space="preserve">Охват различными формами обучения детей, подлежащих обязательному обучению, составляет 100 %. ОО проводится мониторинг образовательных результатов учащихся. </t>
  </si>
  <si>
    <t xml:space="preserve">Организация мониторинга удовлетворенности потребителей муниципальных услуг в сфере общего образования проводится в рамках выполнения муниципального задания и 1 раз в 3 года в рамках независимой оценки качества уловий осуществления образовательной деятельности (НОК УООД). В 2022 году НОК УООД проведено в отношении учреждений дополнительного образования детей  </t>
  </si>
  <si>
    <t xml:space="preserve">Информация  размещена на официальных сайтах образовательных организаций . Размещены  публикации  о дополнительном образовании детей и приоритетном проекте "Успех каждлого ребенка" в районной газете «Пригородные вести». </t>
  </si>
  <si>
    <t xml:space="preserve">На официальном сайте района своевременно размещается информация о мероприятиях с участием Главы муниципального образования «Завьяловский район», муниципальные правовые акты, регламентирущие деятельность в сфере дополнительного образования. На образовательном портале УР  2 официальных сайта  учреждений дополнительного образования района </t>
  </si>
  <si>
    <t>Количество педагогов определяется квотой МОиН УР, в 2022 году 66 педагогов прошли оценку профессиональных компетнеций</t>
  </si>
  <si>
    <t>В рассчет включены участие во всех конкурсах профессионального мастерства, включая дистанционные. Общее количество педагогов, принявших участие в конкурсах разного уровня - 360 человек.</t>
  </si>
  <si>
    <t>Неыполенние планового значения показателя связано с тем, что значительное число учащихся ( в т.ч. Дети с ОВЗ) подвозятся к месту учебы, что не позволяет организовать для данной категории дополнительное образование.</t>
  </si>
  <si>
    <t xml:space="preserve">Организация мониторинга удовлетворенности потребителей муниципальных услуг в сфере общего образования проводится в рамках выполнения муниципального задания и 1 раз в 3 года в рамках независимой оценки качества уловий осуществления образовательной деятельности (НОК УООД). В 2023 году НОК УООД проведено в отношении 4 учреждений дошкольного образования образования </t>
  </si>
  <si>
    <t xml:space="preserve">В районе обеспечено проведение НОК УООД 100 % образовательных организаций – юридических лиц,  не реже чем один раз в три года. В 2023 НОК УООД в отрасли образования проведено в отношени 4 дошкольных  образовательных организаций . Организация -оператор определена в результате конкурсных процедур ООО АНОКО «Открытая школа» (муниципальный контракт № 56 от 27.03.2023). Интегральный показатель (средний балл) по всем критериям по району в 2023 году составил 90,3 баллов, в 2020 году  -85,2 балла.  Результаты образовательных организаций размещены на сайте bus.gov. </t>
  </si>
  <si>
    <t>Информация об общем образовании освещается на страницах газеты «Пригородные вести», «Зардон», республиканских изданиях «Педагогический родник», «Зеч бур», «Кизили» и др. А так же на официальном сайте Управления образования и образовательных учрждений на образовательном портале и в группах в социальных сетях Контакте</t>
  </si>
  <si>
    <t xml:space="preserve">На официальном сайте МО «Муниципальный округ Завьяловский район Удмуртской Республики» своевременно размещается информация о мероприятиях с участием Главы муниципального образования «Завьяловский район», муниципальные правовые акты, регламентирующие деятельность в сфере общего образования. Официальные саты 23 школ размещены  на платформеГосвеб, сайты дошкольных организаций, учреждений дополнительного образованияии  Управления образования размещены на образовательном портале УР  </t>
  </si>
  <si>
    <t>По результатм НОК УООД в 2023  полнота и актуальность информации на официальных сайтах ДОУ  составила 100%. Мониторинг сайтов всех образовательных организаций в 2023 году проводился Управлением образования.  Все сайты соответствуют требованиям законодательства РФ</t>
  </si>
  <si>
    <t xml:space="preserve">В 2023 году в рамках проекта «Успех каждого ребенка» с учащимися  были проведены районные мероприятия:   муниципальный этап соревнований "Молодые профессионалы» (WorldSkills) и «Юниор Профи» (JuniorSkills),  научно-практическая конференция «Исследователи XXI века».
Создано 285 новых мест дополнительного образования . 
Организована работа 99 кружков технологической направленности, 17 театральных кружков, 16 волонтерских отрядов, первичные отделения РДДМ открыты в 23 школах
</t>
  </si>
  <si>
    <t xml:space="preserve">Услуга «Предоставление частичного возмещения (компенсации) стоимости путевки для детей в загородные детские оздоровительные лагеря» оказана для  43 детей (в 2022 году - 76 детям, в 2021 - 399 детей) </t>
  </si>
  <si>
    <t xml:space="preserve">В 2023 году в Завьяловском районе была организована  деятельность 26 оздоровительных лагерей и 2 лагерей труда и отдыха на базе 23 образовательных учреждений, общий  охват детей в них - 2390 человек. В том числе 743 ребенка из группы социального риска.
  Все пришкольные лагеря обеспечены средствами защиты, диагностики, обработки и дезинфекции </t>
  </si>
  <si>
    <t>Независимая оценка качества подготовки обучающихся (НОК ДОД) - внешняя оценка качества подготовки обучающихся по дополнительным общеобразовательным программам и его соответствия требованиям и ожиданиям потребителей образовательных услуг. в 2023 году процедуру НОК ДОД прошли 13 дополнительных общеобразовательных программ 9 образовательных учреждений Завьяловского района.</t>
  </si>
  <si>
    <t>Факт  на конец отчетного периода 2023 год</t>
  </si>
  <si>
    <t>1 выпускник Юбилейной СОШ не справился с ГИА</t>
  </si>
  <si>
    <t xml:space="preserve">Принято начальником Управления и начальниками отделов на личном приёме 177 гражданин по вопросам организация обучения;  сдачи ЕГЭ выпускниками прошлых лет; приёма в детский сад; предоставления  мер соцподдержки педагогам и участникам СВО. Подготовлено ответов на 42  письменных обращений граждан по вопросам, входящих в компетенцию Управления. </t>
  </si>
  <si>
    <t>100 % детей в возрасте от 5 до 18 лет, получают дополнительное образование с использованием сертификата дополнительного образования, в общей численности детей, получающих дополнительное образование.   Всего выдано сертификатов учета в Завьяловском районе — 16852, из них активированы 14245. Использованы для зачисления на программы дополнительного образования — 11070. Из общего числа количества сертификатов — 1474 — социальные сертификаты, Число социальных сертификатов, использованных для обучения в текущем календарном году 1349. Из общего количества сертификатов - 1433 - сертификаты персонифицированного финансирования.</t>
  </si>
  <si>
    <t>В муниципальном этапе Всероссийской олимпиады школьников по 19 учебным предметам  в 2023 году приняло участие 747 учащихся  с 7-по 11 класс из 22  школ (20,7% учащихся). Лучшие результаты показали кчащиеся из Завьяловской,Первомайской, Юбилейной  школ.   Участниками республиканского этапа Всероссийской олимпиады школьников стали 11 человек.</t>
  </si>
  <si>
    <t>Мониторинг готовности учащихся 8 класса к выбору образовательной и профессиональной траектории проведён во всех школах, реализуются программы предпрофильного обучения учащихся 9 классов. Учащиеся 8-10 классов в 2023 году участвали т  в проекте "Первая профессия" в количестве 50 человек.
во всех школах района в 10 классах (213 человек) изучаются предметы на углубленном уровне. Профильное обучение получают 100  учащихся,   в 13 школах в рамках универсального профиля изучают ряд предметов на углубленном уровне 101 учащихся.</t>
  </si>
  <si>
    <t xml:space="preserve">Образовательные учреждения  укомплектованы педагогическими кадрами. имеющиеся 109 вакансий замещаются пенсионерами, совместителями и за счет увеличения нагрузки педагогов.Каждый педагог не менее одного раза в три года проходит повышение квалификации. Организована работа 44 районных предметных методических объединений педагогов, проблемных групп. Проведено  более 185  семинаров, мастер – классов, совещаний, конференций. Наряду с очным форматом используется  дистанционная форма проведения.Приняли участие в  конкурсах профессионального мастерства, включая дистанционные 375 педагогов </t>
  </si>
  <si>
    <t>Национальная система учительского роста (НСУР) – это новая форма оценки профессиональных компетнеций педагогов, которая является часть. процедуры аттестации.    По квоте МОиН УР участвовало в оценке профессиональных компетенций  135 педагогов</t>
  </si>
  <si>
    <t xml:space="preserve">Проведение массовых мероприятий с воспитанниками и работниками дошкольных образовательных учреждений в 2023 году проводились  в рамках Года педагога и наставника.
Мероприятия с воспитанниками ДОУ: «Всемирный день зарядки», соревнования по аэробике и спортивным танцам «Весна в кроссовках», конкурс «Юные инженеры - 2023», конкурс «Пичи чеберайёс но батыръёс»                      
Мероприятия с педагогами: изучение, обобщение опыта работы педагогов и его трансляция в различных формах на семинарах в рамках работы 10 районных методических объединений. В 2023 году проведено 34 семинара с участием 230 педагогов.  В рамках РМО было проведено 5 конкурсов: «Управленческий проект в дошкольном образовании»,  «Персональный сайт педагога» , «Визитная карточка» ,  «Лучшая игровая и образовательная STEM-среда»,  «Лучший комплекс общеразвивающих упражнений в проведении занятия «физическая культура»                                                                                                                                                                                                       место.            
</t>
  </si>
  <si>
    <t>0110105580</t>
  </si>
  <si>
    <t>Расходы на предоставление межбюджетных трансфертов (горизонтальных субсидий) из бюджета муниципального образования «Муниципальный округ Завьяловский район Удмуртской Республики» бюджету г.Ижевска в целях софинансирования расходных обязательств</t>
  </si>
  <si>
    <t>0110166710</t>
  </si>
  <si>
    <t>540</t>
  </si>
  <si>
    <t>0110205580</t>
  </si>
  <si>
    <t>0110207070</t>
  </si>
  <si>
    <t>Выплата компенсации части платы, взимаемой с родителей (законных представителей) за присмотр и уход за детьми в муниципальных образовательных учреждениях, реализующих основную общеобразовательную программу дошкольного образования, реализация переданных государственных полномочий Удмуртской Республики</t>
  </si>
  <si>
    <t>Обеспечение выплат ежемесячного денежного вознаграждения за классное руководство педагогическим работникам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</si>
  <si>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Субвенции на освобождение от платы за присмотр и уход за детьми, обучающимися в муниципальных образовательных учреждениях, реализующих основную образовательную программу дошкольного образования, один или оба родителей которых являются инвалидами первой или второй группы и не имеют других доходов, кроме пенсии</t>
  </si>
  <si>
    <t>0120105580</t>
  </si>
  <si>
    <t>0120160180</t>
  </si>
  <si>
    <t>614, 615, 622, 625, 635, 816</t>
  </si>
  <si>
    <t>611, 612, 614</t>
  </si>
  <si>
    <t>Расходы на предоставление единовременных выплат молодым специалистам (подъемные)</t>
  </si>
  <si>
    <t>0130166720</t>
  </si>
  <si>
    <t>242</t>
  </si>
  <si>
    <t>0140105580</t>
  </si>
  <si>
    <t>121, 122, 129, 242, 244</t>
  </si>
  <si>
    <t>Управление строительства</t>
  </si>
  <si>
    <t>Управление строительства Администрации муниципального образования «Муниципальный округ Завьяловский район Удмуртской Республики» (далее - Управление строительства)</t>
  </si>
  <si>
    <t>Управление культуры, спорта, молодежной политики и архивного дела Администрации муниципального образования «Муниципальный округ Завьяловский район Удмуртской Республики» (далее - Управление культуры)</t>
  </si>
  <si>
    <t>Расходы на мероприятия, направленные на создание комплексной безопасности образовательных учреждений (в том числе на мероприятия антитеррористической защищенности объектов), а также на подготовку образовательных учреждений к новому учебному году</t>
  </si>
  <si>
    <t>0140300600</t>
  </si>
  <si>
    <t>0140306550</t>
  </si>
  <si>
    <t>244, 247, 414</t>
  </si>
  <si>
    <t>244, 414</t>
  </si>
  <si>
    <t>0140362160</t>
  </si>
  <si>
    <t>014Е250980</t>
  </si>
  <si>
    <t>Обеспечение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</si>
  <si>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t>
  </si>
  <si>
    <t>014EВ51790</t>
  </si>
  <si>
    <t>Форма 6. Сведения о внесенных за отчетный период изменениях в муниципальную программу за 2023 год</t>
  </si>
  <si>
    <t>Продление сроков действия программы до 2026 года</t>
  </si>
  <si>
    <t>Уточнение бюджета на 2023 год и на плановый период 2024 и 2025 годов</t>
  </si>
  <si>
    <t xml:space="preserve">Факт на начало отчетного периода (за 2022 год) </t>
  </si>
  <si>
    <t xml:space="preserve"> План на конец отчетного (текущего года) 2023 год </t>
  </si>
  <si>
    <t>Доля детей в возрасте от 5 до 18 лет, использующих сертификаты дополнительного образования в статусе сертификатов персонифицированного финансирования (применяется до 01.09.2023)</t>
  </si>
  <si>
    <t>Доля детей в возрасте от 5 до 18 лет, обучающихся по дополнительным общеразвивающим программам за счет социального сертификата на получение муниципальной услуги в социальной сфере</t>
  </si>
  <si>
    <t xml:space="preserve">Количество муниципальных общеобразовательных организаций, в которых проведены мероприятия по обеспечению деятельности советников директора по воспитанию и взаимодействию с детскими общественными объединениями </t>
  </si>
  <si>
    <t>ед.</t>
  </si>
  <si>
    <t>-</t>
  </si>
  <si>
    <t>Форма 3 Отчёт о выполнении  основных мероприятий муниципальной программы «Развитие образования» за 2023 год</t>
  </si>
  <si>
    <t>2020 - 2026 годы</t>
  </si>
  <si>
    <t>За 2023 год на оплату труда дошкольным образовательным учреждениям поступило из МОиН УР 440894,1 т.р., на учебные расходы – 583,6 т.р. Средства освоены по учебным расходам в полном объеме. По оплате труда в сумме 439877,6 т.р. или на 99,8%.
Средняя заработная плата работников детских садов за 2023 год составила 30871 руб., педагогических работников - 38264 руб., в том числе воспитателей – 37808 руб. (без учета коммунальных льгот специалистам).</t>
  </si>
  <si>
    <t>Организация предоставления общедоступного и бесплатного дошкольного образования по основным общеобразовательным программам в муниципальных образовательных организациях, создание условий для осуществления присмотра и ухода за детьми, содержания детей в муниципальных образовательных организациях. Исполнение от плана составило 99,8%.</t>
  </si>
  <si>
    <t xml:space="preserve">В 2023 году на оплату труда образовательным учреждениям поступило 693573,9 т.р., на учебные расходы – 5883,4 т.р. Средняя заработная плата работников общеобразовательных учреждений за 2023 год составила 41449 руб., педагогических работников - 45060 руб., в том числе учителей – 46389 руб. (без учета коммунальных льгот специалистам).
</t>
  </si>
  <si>
    <t>Исполнение от плана составило 99,5 %.</t>
  </si>
  <si>
    <t>За 2023 год денежное вознаграждение за классное руководство получили 548 педагогических работников, из них 521 педагогов, за которыми закреплен 1 класс и 27 педагогов, за которыми закреплено 2 класса.</t>
  </si>
  <si>
    <t>Расходы на предоставление межбюджетных трансфертов (горизонтальных субсидий) из бюджета муниципального образования «Муниципальный округ Завьяловский район Удмуртской Республики» бюджету г. Ижевска в целях софинансирования расходных обязательств</t>
  </si>
  <si>
    <t>2023 - 2026 годы</t>
  </si>
  <si>
    <t>Организация предоставления общедоступного и бесплатного дошкольного образования по основным общеобразовательным программам в муниципальных образовательных организациях</t>
  </si>
  <si>
    <t>Предоставление педагогическим работникам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</si>
  <si>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Выплата компенсации части платы, взимаемой с родителей (законных представителей) за присмотр и уход за детьми в муниципальных образовательных учреждениях муниципального образования «Муниципальный округ Завьяловский район Удмуртской Республики», реализующих основную общеобразовательную программу дошкольного образования, реализация переданных государственных полномочий Удмуртской Республики</t>
  </si>
  <si>
    <t>Результаты оценки качества общего образования в разрезе общеобразовательных организаций. Публикация сведений на официальном сайте муниципального образования «Муниципальный округ Завьяловский район Удмуртской Республики»</t>
  </si>
  <si>
    <t>На создание центров цифрового и гуманитарного профилей Точка роста на базе МБОУ "Италмасовская  СОШ", МБОУ "Лудорвайская СОШ" обеспечено финансирование в сумме 5113,2 тыс. рублей</t>
  </si>
  <si>
    <r>
      <rPr>
        <sz val="11"/>
        <color theme="1"/>
        <rFont val="Times New Roman"/>
        <family val="1"/>
        <charset val="204"/>
      </rPr>
      <t xml:space="preserve">Услуги по предоставлению дополнительного образования в отрасли "Образование" осуществляют 2 учреждения ДОД и все школы. В общедоступном навигаторе в системе дополнительного образования Завьяловского района- 32 поставщика услуг, размещено 534  дополнительных общеобразовательных общеразвивающих программ из них 49 сертифицированных программ по шести направленностям: художественная, естественнонаучная, техническая, социально-гуманитарная, туристко-краеведческая, физкультурно-спортивная.
</t>
    </r>
    <r>
      <rPr>
        <sz val="11"/>
        <color rgb="FFFF0000"/>
        <rFont val="Times New Roman"/>
        <family val="1"/>
        <charset val="204"/>
      </rPr>
      <t xml:space="preserve"> </t>
    </r>
    <r>
      <rPr>
        <sz val="11"/>
        <rFont val="Times New Roman"/>
        <family val="1"/>
        <charset val="204"/>
      </rPr>
      <t xml:space="preserve">Численность обучающихся - 11070 чел. (один учащийся считается по количеству посещаемых кружков и секций) . </t>
    </r>
    <r>
      <rPr>
        <sz val="11"/>
        <color rgb="FFFF0000"/>
        <rFont val="Times New Roman"/>
        <family val="1"/>
        <charset val="204"/>
      </rPr>
      <t xml:space="preserve">
</t>
    </r>
    <r>
      <rPr>
        <sz val="11"/>
        <rFont val="Times New Roman"/>
        <family val="1"/>
        <charset val="204"/>
      </rPr>
      <t>Средняя заработная плата за 2023 год работников учреждений дополнительного образования составила 41994 руб., в т.ч. педагогических работников-42282 руб. (без учета возмещения коммунальных льгот специалистам)</t>
    </r>
  </si>
  <si>
    <t xml:space="preserve"> Мероприятия проведены в соотвесттвии с Перечнем мероприятий  утвержденным приказом Управления от 30.12.2022 № 1334. В рамках программы развития для учащихся  проведено 17 районных мероприятий и приняли участие в 36 республиканских мероприятиях.
По итогам учатсия в мероприятиях в Республиканский реестр детей и молодежи, проявивших выдающиеся способности в области науки, спорта и искусства УР – В Республиканский реестр одаренных детей включено 177 человек (в 2022 году --152)
Реализованы межведомственные проекты:
- профильная спортивная смена 
- районный Бал победы
- районный бал спортсменов</t>
  </si>
  <si>
    <t>В 2023 году на организацию летнего отдыха поступило из бюджета УР 7661,0 тыс.руб. Освоено 6854,9 т.р. или 89,5 % средств бюджета, выделенных на организацию отдыха и оздоровления учащихся. Запланированные средства на организацию лагерей с дневным пребыванием детей освоены в полном объёме. Не освоены средства, запланированные для компенсации стоимости путёвки в загородные оздоровительные лагеря</t>
  </si>
  <si>
    <t>Мониторинг удовлетворенности осуществляется учреждениями дополнительного образования ежегодно в рамках выполнения муниципального задания. Удовлетворённость населения качеством предоставления дополнительного образования составила 98,5 %.</t>
  </si>
  <si>
    <t>В 17 образовательных учреждениях района введены ставки советника директора по воспитанию и взаимодействию с детскими общественными объединениями</t>
  </si>
  <si>
    <t>За 2023 год выплаты произведены 1839 специалистам, из них работники образовательных учреждений - 1258 человек, пенсионеры - 581 человек. Среднемесячный размер выплат за 2023 год составил 1599 руб.</t>
  </si>
  <si>
    <t>Реализация установленных полномочий (функций) Управлением образования, организация управления муниципальной программой «Развитие образования» в соответствии с Постановлением АМО от 24.09.2019 № 1560. Содержание аппарата Управления образования за 2023 год составило 8275,2 тыс.руб.</t>
  </si>
  <si>
    <t>Уплата налога на имущество организаций на сумму 31479,6 тыс. руб.</t>
  </si>
  <si>
    <t>Уплата земельного налога организаций на сумму 6900,9 тыс. руб.</t>
  </si>
  <si>
    <t xml:space="preserve"> Мероприятие не проводилось</t>
  </si>
  <si>
    <t xml:space="preserve">Расходы по данному учреждению составили 77194,5 тыс.руб.
Своевременно осуществляется подвоз в образовательные учреждения. Подвоз 4320 учащихся организован из 142 населённых пунктов по 88 маршрутам. На подвозе учащихся задействовано 42 транспортных единиц, в том числе 4 поступили в 2023 году. Все автобусы оснащены системой Глонас и тахографами. </t>
  </si>
  <si>
    <t>В рамках подготовки образовательных учреждений к новому учебному году и отопительному периоду выполнены работы на сумму 19260,4 т.р. Выполнены следующие виды работ: приведение технического состояния зданий образовательных учреждений в нормативное состояние, приобретение мебели, оборудования на пищеблок, частичный ремонт кровли.                                                            Кроме того, по данному мероприятию проводилось выполнение мероприятий в рамках антитеррористической безопасности на сумму 3046,9 т.р.  (произведена замена СОУЭ и АПС, установлено ограждение, проведено устройство наружного освещения, замена дверей). В рамках комплексной безопасности в образовательных учреждениях установлена система оповещения при антитерроре на общую сумму 14461,5 тыс.руб.</t>
  </si>
  <si>
    <t>В рамках реализации федеральной программы по созданию в общеобразовательных организациях, расположенных в сельской местности, условий для занятия физической культурой и спортом выполнены работы по ремонту спортивного зала МБОУ "Хохряковская СОШ" на сумму 2699 тыс. рублей.</t>
  </si>
  <si>
    <t>В 2023 году велись работы по строительству 2 школ. В конце 2023 года завершено строительство школы в с.Ягул на 500 мест. Завершение строительства школы в д.Пычанки запланировано до 01.09.2024 года.</t>
  </si>
  <si>
    <t>Обеспечение всех обучающихся, получающих начальное общее образование, бесплатным горячим питанием. На обеспечение горячего питания в 2023 году потрачено 60092,1 т.р.</t>
  </si>
  <si>
    <t>Обеспечение завтраком учащихся 1-4 кл.за 1 полугодие (с 01.09.2023 мера отменена), питанием учащихся 5-11 кл. из малообеспеченных семей (кроме детей из многодетных малообеспеченных семей). На обеспечение учащихся питанием в 2023 году было потрачено 6094,5 тыс. руб.</t>
  </si>
  <si>
    <t>Ежегодно проводится мониторинг организации питания, цен на продукты питания, контроль за поставками товаров. По данному направлению предусмотрено обеспечение питанием учащихся, находящихся в трудной жизненной ситуации, учащихся с ограниченными возможностями здоровья. На данную категорию учащихся за счет средств бюджета МО «Муниципальный округ Завьяловский район Удмуртской Республики» израсходовано 3286,9 тыс.руб.</t>
  </si>
  <si>
    <t xml:space="preserve">Численность детей, на которых выплачена компенсация части родительской платы за 2023 год - 302 человек, из них первые дети (компенсация 20%) - 63 детей, вторые дети (50%) - 135 детей, третьи и последующие (70%) - 104 детей. </t>
  </si>
  <si>
    <t>Данная льгота предоставляется родителям-инвалидам. За 2023 год данную льготу получили 17 родителей-инвалидов. За счет средств бюджета УР поступило 179,9 тыс.руб. Средства освоены в полном объеме.</t>
  </si>
  <si>
    <t>Данная льгота предоставляется родителям детей-инвалидов, детей-сирот и детей, оставшихся без попечения родителей, детей с туберкулезной интоксикацией. За 2023 год данную льготу получили 30 родителей детей-инвалидов, 19 родителей (законных представителей) детей-сирот и детей, оставшихся без попечения родителей, 132 родителей детей с ОВЗ. За счет средств бюджета УР поступило 451,1 тыс.руб. Исполнение составило 100 %.</t>
  </si>
  <si>
    <t>Снижение родительской платы за счет средств бюджета предоставляется многодетным малообеспеченным семьям, семьям в которых одновременно родилось 3 и более детей, родителям, состоящих по основному месту работы в обр. учреждениях по следующим должностям: зав. столовой, шеф-повар, повар, кассир, кух. рабочий, зав.хозяйством, кладовщик. 
Мера по снижению родительской платы предоставлена 30 работникам (на 32 ребенка) и 673 многодетной семье.</t>
  </si>
  <si>
    <t>Капитальный ремонт проведен по следующим направлениям: 
1) Ремонт кровли здания Подшиваловской начальной школы 
2) Замена оконных блоков (Вар.ДОУ, ДОУ №1, Итал.ДОУ, Итал.школа) 
3) Обустройство выгребной ямы в Каменском ДОУ 
4) Устройство водоотведения ливневых стоков на территории Полесского д/с 
5) Замена светильников, ламп в Ягульской СОШ</t>
  </si>
  <si>
    <r>
      <t>В целях создания безопасной, современной образовательной среды по наказам избирателей в 9 образовательных учреждений направлено 2249,4 тыс.руб. Средства направлены на ремонт спортивного зала (1 ОУ), устройство детской спортивной площадки (1 ОУ), благоустройство игровых прогулочных площадок (1 ОУ), установка ограждения детского сада (1 ОУ), приобретение ученической мебели (1 ОУ), приобретение оборудования: музыкальная колонка с двумя микрофонами, ноутбук, видеопроектор, рулонные шторы (1 ОУ), приобретение ноутбуков и оснащение точки доступа интернет связи (1 ОУ), приобретение музыкальной колонки и спортивного инвентаря (1 ОУ), ремонт актового зала школы (1 ОУ)</t>
    </r>
    <r>
      <rPr>
        <sz val="11"/>
        <color rgb="FFFF0000"/>
        <rFont val="Times New Roman"/>
        <family val="1"/>
        <charset val="204"/>
      </rPr>
      <t/>
    </r>
  </si>
  <si>
    <t>Количество сертификатов, использованных для зачисления с 1 января текущего года 10528, число детей, использующих сертификаты в статусе сертификатов персонифицированного финансирования - 1448. Невыполнение планового показателя связано с тем, что обучение по программам за счет сертификатов в статусе сертификатов персонифицированного финансирования, прекращено с 01.09.2023.</t>
  </si>
  <si>
    <t>Количество сертификатов, использованных для зачисления с 1 января текущего года 10528, число социальных сертификатов, предоставленных для обучения в текущем календарном году - 1664. Невыполнение планового показателя связано с тем, что обучение по программам за счет социального сертификата началось только с 01.09.2023.</t>
  </si>
  <si>
    <t>Оценка эффективности реализации муниципальной программы "Развитие образования" за 2023 год</t>
  </si>
  <si>
    <t>Факт за 2022 год</t>
  </si>
  <si>
    <t>План на конец  2023 года</t>
  </si>
  <si>
    <t>Факт на конец 2023 года</t>
  </si>
  <si>
    <t>Факт на конец  2023 года</t>
  </si>
  <si>
    <t>Оценка эффективности реализации подпрограммы "Развитие общего образования" муниципальной программы "Развитие образования" за 2023 год</t>
  </si>
  <si>
    <t>Оценка эффективности реализации подпрограммы "Развитие дополнительного образования и воспитания детей" муниципальной программы "Развитие образования" за 2023 год</t>
  </si>
  <si>
    <t>01.2.7.</t>
  </si>
  <si>
    <t>01.2.8.</t>
  </si>
  <si>
    <t>Оценка эффективности реализации подпрограммы "Совершенствование кадрового обеспечения" муниципальной программы "Развитие образования" за 2023 год</t>
  </si>
  <si>
    <t>Оценка эффективности реализации подпрограммы "Создание условий для реализации муниципальной программы" муниципальной программы "Развитие образования" за 2023 год</t>
  </si>
  <si>
    <t>Оценка эффективности реализации подпрограммы "Детское и школьное питание" муниципальной программы "Развитие образования" за 2023 год</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</si>
</sst>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0.0"/>
  </numFmts>
  <fonts count="39" x14ac:knownFonts="1">
    <font>
      <sz val="11"/>
      <color theme="1"/>
      <name val="Calibri"/>
      <family val="2"/>
      <charset val="204"/>
      <scheme val="minor"/>
    </font>
    <font>
      <b/>
      <sz val="12"/>
      <color theme="1"/>
      <name val="Times New Roman"/>
      <family val="1"/>
      <charset val="204"/>
    </font>
    <font>
      <sz val="12"/>
      <color theme="1"/>
      <name val="Times New Roman"/>
      <family val="1"/>
      <charset val="204"/>
    </font>
    <font>
      <sz val="9"/>
      <color theme="1"/>
      <name val="Times New Roman"/>
      <family val="1"/>
      <charset val="204"/>
    </font>
    <font>
      <sz val="10"/>
      <color rgb="FF000000"/>
      <name val="Times New Roman"/>
      <family val="1"/>
      <charset val="204"/>
    </font>
    <font>
      <sz val="11"/>
      <color theme="1"/>
      <name val="Times New Roman"/>
      <family val="1"/>
      <charset val="204"/>
    </font>
    <font>
      <sz val="9"/>
      <color theme="1"/>
      <name val="Calibri"/>
      <family val="2"/>
      <charset val="204"/>
      <scheme val="minor"/>
    </font>
    <font>
      <sz val="11"/>
      <color rgb="FF000000"/>
      <name val="Times New Roman"/>
      <family val="1"/>
      <charset val="204"/>
    </font>
    <font>
      <b/>
      <sz val="11"/>
      <color rgb="FF000000"/>
      <name val="Times New Roman"/>
      <family val="1"/>
      <charset val="204"/>
    </font>
    <font>
      <sz val="11"/>
      <name val="Times New Roman"/>
      <family val="1"/>
      <charset val="204"/>
    </font>
    <font>
      <b/>
      <sz val="11"/>
      <color theme="1"/>
      <name val="Times New Roman"/>
      <family val="1"/>
      <charset val="204"/>
    </font>
    <font>
      <sz val="11"/>
      <color indexed="8"/>
      <name val="Times New Roman"/>
      <family val="1"/>
      <charset val="204"/>
    </font>
    <font>
      <b/>
      <sz val="11"/>
      <name val="Times New Roman"/>
      <family val="1"/>
      <charset val="204"/>
    </font>
    <font>
      <b/>
      <sz val="11"/>
      <color indexed="10"/>
      <name val="Times New Roman"/>
      <family val="1"/>
      <charset val="204"/>
    </font>
    <font>
      <sz val="11"/>
      <color indexed="10"/>
      <name val="Times New Roman"/>
      <family val="1"/>
      <charset val="204"/>
    </font>
    <font>
      <sz val="12"/>
      <color rgb="FF000000"/>
      <name val="Times New Roman"/>
      <family val="1"/>
      <charset val="204"/>
    </font>
    <font>
      <sz val="12"/>
      <name val="Times New Roman"/>
      <family val="1"/>
      <charset val="204"/>
    </font>
    <font>
      <sz val="12"/>
      <color indexed="8"/>
      <name val="Times New Roman"/>
      <family val="1"/>
      <charset val="204"/>
    </font>
    <font>
      <b/>
      <sz val="12"/>
      <name val="Times New Roman"/>
      <family val="1"/>
      <charset val="204"/>
    </font>
    <font>
      <b/>
      <sz val="12"/>
      <color indexed="8"/>
      <name val="Times New Roman"/>
      <family val="1"/>
      <charset val="204"/>
    </font>
    <font>
      <sz val="12"/>
      <color rgb="FFFF0000"/>
      <name val="Times New Roman"/>
      <family val="1"/>
      <charset val="204"/>
    </font>
    <font>
      <sz val="12"/>
      <color rgb="FFFFFF00"/>
      <name val="Times New Roman"/>
      <family val="1"/>
      <charset val="204"/>
    </font>
    <font>
      <b/>
      <sz val="11"/>
      <color indexed="8"/>
      <name val="Times New Roman"/>
      <family val="1"/>
      <charset val="204"/>
    </font>
    <font>
      <b/>
      <sz val="12"/>
      <color rgb="FFFF0000"/>
      <name val="Times New Roman"/>
      <family val="1"/>
      <charset val="204"/>
    </font>
    <font>
      <sz val="11"/>
      <color indexed="8"/>
      <name val="Calibri"/>
      <family val="2"/>
      <charset val="204"/>
    </font>
    <font>
      <i/>
      <sz val="11"/>
      <color indexed="60"/>
      <name val="Times New Roman"/>
      <family val="1"/>
      <charset val="204"/>
    </font>
    <font>
      <vertAlign val="subscript"/>
      <sz val="11"/>
      <color theme="1"/>
      <name val="Times New Roman"/>
      <family val="1"/>
      <charset val="204"/>
    </font>
    <font>
      <b/>
      <sz val="11"/>
      <color theme="1"/>
      <name val="Calibri"/>
      <family val="2"/>
      <charset val="204"/>
      <scheme val="minor"/>
    </font>
    <font>
      <b/>
      <sz val="12"/>
      <name val="Arial Cyr"/>
      <charset val="204"/>
    </font>
    <font>
      <sz val="11"/>
      <name val="Calibri"/>
      <family val="2"/>
      <charset val="204"/>
      <scheme val="minor"/>
    </font>
    <font>
      <b/>
      <sz val="11"/>
      <color rgb="FFFF0000"/>
      <name val="Calibri"/>
      <family val="2"/>
      <charset val="204"/>
      <scheme val="minor"/>
    </font>
    <font>
      <b/>
      <sz val="11"/>
      <color indexed="8"/>
      <name val="Calibri"/>
      <family val="2"/>
      <charset val="204"/>
    </font>
    <font>
      <b/>
      <sz val="16"/>
      <color theme="1"/>
      <name val="Calibri"/>
      <family val="2"/>
      <charset val="204"/>
      <scheme val="minor"/>
    </font>
    <font>
      <b/>
      <sz val="10"/>
      <color rgb="FF000000"/>
      <name val="Arial CYR"/>
      <family val="2"/>
    </font>
    <font>
      <sz val="10"/>
      <name val="Times New Roman"/>
      <family val="1"/>
      <charset val="204"/>
    </font>
    <font>
      <sz val="8"/>
      <color indexed="8"/>
      <name val="Calibri"/>
      <family val="2"/>
      <charset val="204"/>
    </font>
    <font>
      <sz val="11"/>
      <color rgb="FFFF0000"/>
      <name val="Calibri"/>
      <family val="2"/>
      <charset val="204"/>
      <scheme val="minor"/>
    </font>
    <font>
      <sz val="11"/>
      <color rgb="FFFF0000"/>
      <name val="Times New Roman"/>
      <family val="1"/>
      <charset val="204"/>
    </font>
    <font>
      <b/>
      <sz val="11"/>
      <color rgb="FFFF0000"/>
      <name val="Times New Roman"/>
      <family val="1"/>
      <charset val="204"/>
    </font>
  </fonts>
  <fills count="13">
    <fill>
      <patternFill patternType="none"/>
    </fill>
    <fill>
      <patternFill patternType="gray125"/>
    </fill>
    <fill>
      <patternFill patternType="solid">
        <fgColor rgb="FFFFFFFF"/>
        <bgColor indexed="64"/>
      </patternFill>
    </fill>
    <fill>
      <patternFill patternType="solid">
        <fgColor indexed="9"/>
        <bgColor indexed="64"/>
      </patternFill>
    </fill>
    <fill>
      <patternFill patternType="solid">
        <fgColor theme="0"/>
        <bgColor indexed="64"/>
      </patternFill>
    </fill>
    <fill>
      <patternFill patternType="solid">
        <fgColor indexed="10"/>
        <bgColor indexed="64"/>
      </patternFill>
    </fill>
    <fill>
      <patternFill patternType="solid">
        <fgColor rgb="FFFFFF00"/>
        <bgColor indexed="64"/>
      </patternFill>
    </fill>
    <fill>
      <patternFill patternType="solid">
        <fgColor indexed="50"/>
        <bgColor indexed="64"/>
      </patternFill>
    </fill>
    <fill>
      <patternFill patternType="solid">
        <fgColor theme="9" tint="0.79998168889431442"/>
        <bgColor indexed="64"/>
      </patternFill>
    </fill>
    <fill>
      <patternFill patternType="solid">
        <fgColor rgb="FF92D050"/>
        <bgColor indexed="64"/>
      </patternFill>
    </fill>
    <fill>
      <patternFill patternType="solid">
        <fgColor rgb="FF00B050"/>
        <bgColor indexed="64"/>
      </patternFill>
    </fill>
    <fill>
      <patternFill patternType="solid">
        <fgColor rgb="FFCCFFFF"/>
      </patternFill>
    </fill>
    <fill>
      <patternFill patternType="solid">
        <fgColor rgb="FFFF0000"/>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rgb="FF000000"/>
      </left>
      <right style="thin">
        <color rgb="FF000000"/>
      </right>
      <top style="thin">
        <color rgb="FF000000"/>
      </top>
      <bottom style="thin">
        <color rgb="FF000000"/>
      </bottom>
      <diagonal/>
    </border>
    <border>
      <left/>
      <right/>
      <top/>
      <bottom style="thin">
        <color indexed="64"/>
      </bottom>
      <diagonal/>
    </border>
    <border>
      <left/>
      <right/>
      <top style="thin">
        <color indexed="64"/>
      </top>
      <bottom/>
      <diagonal/>
    </border>
  </borders>
  <cellStyleXfs count="4">
    <xf numFmtId="0" fontId="0" fillId="0" borderId="0"/>
    <xf numFmtId="9" fontId="24" fillId="0" borderId="0" applyFont="0" applyFill="0" applyBorder="0" applyAlignment="0" applyProtection="0"/>
    <xf numFmtId="164" fontId="33" fillId="11" borderId="13">
      <alignment horizontal="right" vertical="top" shrinkToFit="1"/>
    </xf>
    <xf numFmtId="10" fontId="33" fillId="11" borderId="13">
      <alignment horizontal="right" vertical="top" shrinkToFit="1"/>
    </xf>
  </cellStyleXfs>
  <cellXfs count="443">
    <xf numFmtId="0" fontId="0" fillId="0" borderId="0" xfId="0"/>
    <xf numFmtId="0" fontId="1" fillId="0" borderId="0" xfId="0" applyFont="1" applyAlignment="1">
      <alignment horizontal="center"/>
    </xf>
    <xf numFmtId="0" fontId="2" fillId="0" borderId="0" xfId="0" applyFont="1"/>
    <xf numFmtId="0" fontId="0" fillId="0" borderId="0" xfId="0" applyAlignment="1">
      <alignment wrapText="1"/>
    </xf>
    <xf numFmtId="49" fontId="1" fillId="0" borderId="0" xfId="0" applyNumberFormat="1" applyFont="1" applyAlignment="1">
      <alignment horizontal="center"/>
    </xf>
    <xf numFmtId="49" fontId="0" fillId="0" borderId="0" xfId="0" applyNumberFormat="1"/>
    <xf numFmtId="0" fontId="1" fillId="0" borderId="0" xfId="0" applyFont="1" applyAlignment="1">
      <alignment horizontal="center" wrapText="1"/>
    </xf>
    <xf numFmtId="0" fontId="4" fillId="0" borderId="1" xfId="0" applyFont="1" applyBorder="1" applyAlignment="1">
      <alignment horizontal="center" vertical="top"/>
    </xf>
    <xf numFmtId="0" fontId="5" fillId="0" borderId="0" xfId="0" applyFont="1"/>
    <xf numFmtId="0" fontId="6" fillId="0" borderId="0" xfId="0" applyFont="1"/>
    <xf numFmtId="0" fontId="5" fillId="0" borderId="0" xfId="0" applyFont="1" applyAlignment="1">
      <alignment wrapText="1"/>
    </xf>
    <xf numFmtId="0" fontId="5" fillId="0" borderId="0" xfId="0" applyFont="1" applyAlignment="1">
      <alignment horizontal="center" wrapText="1"/>
    </xf>
    <xf numFmtId="0" fontId="3" fillId="0" borderId="0" xfId="0" applyFont="1" applyAlignment="1">
      <alignment wrapText="1"/>
    </xf>
    <xf numFmtId="0" fontId="3" fillId="0" borderId="0" xfId="0" applyFont="1"/>
    <xf numFmtId="49" fontId="8" fillId="0" borderId="1" xfId="0" applyNumberFormat="1" applyFont="1" applyBorder="1" applyAlignment="1">
      <alignment horizontal="center"/>
    </xf>
    <xf numFmtId="0" fontId="8" fillId="0" borderId="1" xfId="0" applyFont="1" applyBorder="1" applyAlignment="1">
      <alignment horizontal="center"/>
    </xf>
    <xf numFmtId="0" fontId="7" fillId="0" borderId="1" xfId="0" applyFont="1" applyBorder="1" applyAlignment="1">
      <alignment vertical="top"/>
    </xf>
    <xf numFmtId="164" fontId="9" fillId="3" borderId="1" xfId="0" applyNumberFormat="1" applyFont="1" applyFill="1" applyBorder="1" applyAlignment="1">
      <alignment horizontal="center" vertical="top"/>
    </xf>
    <xf numFmtId="2" fontId="7" fillId="0" borderId="1" xfId="0" applyNumberFormat="1" applyFont="1" applyBorder="1" applyAlignment="1">
      <alignment vertical="top"/>
    </xf>
    <xf numFmtId="0" fontId="5" fillId="0" borderId="0" xfId="0" applyFont="1" applyAlignment="1">
      <alignment vertical="top" wrapText="1"/>
    </xf>
    <xf numFmtId="0" fontId="5" fillId="0" borderId="0" xfId="0" applyFont="1" applyAlignment="1"/>
    <xf numFmtId="0" fontId="7" fillId="0" borderId="1" xfId="0" applyFont="1" applyBorder="1" applyAlignment="1">
      <alignment horizontal="center" vertical="top"/>
    </xf>
    <xf numFmtId="0" fontId="10" fillId="2" borderId="1" xfId="0" applyFont="1" applyFill="1" applyBorder="1" applyAlignment="1">
      <alignment vertical="top" wrapText="1"/>
    </xf>
    <xf numFmtId="0" fontId="5" fillId="2" borderId="1" xfId="0" applyFont="1" applyFill="1" applyBorder="1" applyAlignment="1">
      <alignment vertical="top" wrapText="1"/>
    </xf>
    <xf numFmtId="0" fontId="5" fillId="2" borderId="1" xfId="0" applyFont="1" applyFill="1" applyBorder="1" applyAlignment="1">
      <alignment horizontal="left" vertical="top" wrapText="1" indent="1"/>
    </xf>
    <xf numFmtId="2" fontId="7" fillId="0" borderId="1" xfId="0" applyNumberFormat="1" applyFont="1" applyBorder="1"/>
    <xf numFmtId="2" fontId="8" fillId="0" borderId="1" xfId="0" applyNumberFormat="1" applyFont="1" applyBorder="1"/>
    <xf numFmtId="164" fontId="8" fillId="0" borderId="1" xfId="0" applyNumberFormat="1" applyFont="1" applyBorder="1"/>
    <xf numFmtId="164" fontId="7" fillId="0" borderId="1" xfId="0" applyNumberFormat="1" applyFont="1" applyBorder="1"/>
    <xf numFmtId="164" fontId="7" fillId="0" borderId="1" xfId="0" applyNumberFormat="1" applyFont="1" applyBorder="1" applyAlignment="1">
      <alignment horizontal="right"/>
    </xf>
    <xf numFmtId="49" fontId="7" fillId="0" borderId="0" xfId="0" applyNumberFormat="1" applyFont="1" applyBorder="1" applyAlignment="1">
      <alignment horizontal="center"/>
    </xf>
    <xf numFmtId="0" fontId="7" fillId="0" borderId="0" xfId="0" applyFont="1" applyBorder="1" applyAlignment="1">
      <alignment horizontal="center"/>
    </xf>
    <xf numFmtId="0" fontId="7" fillId="0" borderId="0" xfId="0" applyFont="1" applyBorder="1" applyAlignment="1">
      <alignment vertical="top" wrapText="1"/>
    </xf>
    <xf numFmtId="164" fontId="9" fillId="3" borderId="0" xfId="0" applyNumberFormat="1" applyFont="1" applyFill="1" applyBorder="1" applyAlignment="1">
      <alignment horizontal="center" vertical="top"/>
    </xf>
    <xf numFmtId="0" fontId="7" fillId="0" borderId="0" xfId="0" applyFont="1" applyBorder="1" applyAlignment="1">
      <alignment vertical="top"/>
    </xf>
    <xf numFmtId="2" fontId="7" fillId="0" borderId="0" xfId="0" applyNumberFormat="1" applyFont="1" applyBorder="1" applyAlignment="1">
      <alignment vertical="top"/>
    </xf>
    <xf numFmtId="49" fontId="9" fillId="3" borderId="1" xfId="0" applyNumberFormat="1" applyFont="1" applyFill="1" applyBorder="1" applyAlignment="1">
      <alignment horizontal="center" vertical="top"/>
    </xf>
    <xf numFmtId="49" fontId="9" fillId="3" borderId="1" xfId="0" applyNumberFormat="1" applyFont="1" applyFill="1" applyBorder="1" applyAlignment="1">
      <alignment horizontal="center" vertical="top" wrapText="1"/>
    </xf>
    <xf numFmtId="164" fontId="9" fillId="0" borderId="1" xfId="0" applyNumberFormat="1" applyFont="1" applyFill="1" applyBorder="1" applyAlignment="1">
      <alignment horizontal="center" vertical="top"/>
    </xf>
    <xf numFmtId="49" fontId="9" fillId="0" borderId="1" xfId="0" applyNumberFormat="1" applyFont="1" applyFill="1" applyBorder="1" applyAlignment="1">
      <alignment horizontal="center" vertical="top" wrapText="1"/>
    </xf>
    <xf numFmtId="0" fontId="4" fillId="0" borderId="1" xfId="0" applyFont="1" applyBorder="1" applyAlignment="1">
      <alignment horizontal="center" vertical="top" wrapText="1"/>
    </xf>
    <xf numFmtId="0" fontId="12" fillId="3" borderId="1" xfId="0" applyFont="1" applyFill="1" applyBorder="1" applyAlignment="1">
      <alignment vertical="top" wrapText="1"/>
    </xf>
    <xf numFmtId="49" fontId="12" fillId="3" borderId="1" xfId="0" applyNumberFormat="1" applyFont="1" applyFill="1" applyBorder="1" applyAlignment="1">
      <alignment horizontal="center" vertical="top"/>
    </xf>
    <xf numFmtId="0" fontId="9" fillId="3" borderId="1" xfId="0" applyFont="1" applyFill="1" applyBorder="1" applyAlignment="1">
      <alignment horizontal="center" vertical="top" wrapText="1"/>
    </xf>
    <xf numFmtId="0" fontId="12" fillId="3" borderId="1" xfId="0" applyFont="1" applyFill="1" applyBorder="1" applyAlignment="1">
      <alignment horizontal="left" vertical="top" wrapText="1"/>
    </xf>
    <xf numFmtId="0" fontId="9" fillId="3" borderId="1" xfId="0" applyFont="1" applyFill="1" applyBorder="1" applyAlignment="1">
      <alignment horizontal="left" vertical="top" wrapText="1"/>
    </xf>
    <xf numFmtId="0" fontId="11" fillId="3" borderId="1" xfId="0" applyFont="1" applyFill="1" applyBorder="1" applyAlignment="1">
      <alignment horizontal="left" vertical="top" wrapText="1"/>
    </xf>
    <xf numFmtId="0" fontId="9" fillId="0" borderId="1" xfId="0" applyFont="1" applyFill="1" applyBorder="1" applyAlignment="1">
      <alignment horizontal="center" vertical="top" wrapText="1"/>
    </xf>
    <xf numFmtId="49" fontId="13" fillId="0" borderId="1" xfId="0" applyNumberFormat="1" applyFont="1" applyFill="1" applyBorder="1" applyAlignment="1">
      <alignment horizontal="center" vertical="top"/>
    </xf>
    <xf numFmtId="49" fontId="14" fillId="0" borderId="1" xfId="0" applyNumberFormat="1" applyFont="1" applyFill="1" applyBorder="1" applyAlignment="1">
      <alignment horizontal="center" vertical="top"/>
    </xf>
    <xf numFmtId="0" fontId="11" fillId="0" borderId="1" xfId="0" applyFont="1" applyFill="1" applyBorder="1" applyAlignment="1">
      <alignment horizontal="left" vertical="top" wrapText="1"/>
    </xf>
    <xf numFmtId="0" fontId="0" fillId="0" borderId="1" xfId="0" applyFont="1" applyFill="1" applyBorder="1"/>
    <xf numFmtId="164" fontId="12" fillId="0" borderId="1" xfId="0" applyNumberFormat="1" applyFont="1" applyFill="1" applyBorder="1" applyAlignment="1">
      <alignment horizontal="center" vertical="top"/>
    </xf>
    <xf numFmtId="164" fontId="7" fillId="0" borderId="1" xfId="0" applyNumberFormat="1" applyFont="1" applyBorder="1" applyAlignment="1">
      <alignment vertical="top"/>
    </xf>
    <xf numFmtId="0" fontId="15" fillId="0" borderId="1" xfId="0" applyFont="1" applyBorder="1" applyAlignment="1">
      <alignment horizontal="center" vertical="top" wrapText="1"/>
    </xf>
    <xf numFmtId="0" fontId="15" fillId="0" borderId="1" xfId="0" applyFont="1" applyBorder="1" applyAlignment="1">
      <alignment horizontal="center" vertical="top"/>
    </xf>
    <xf numFmtId="0" fontId="15" fillId="0" borderId="1" xfId="0" applyFont="1" applyBorder="1" applyAlignment="1">
      <alignment vertical="top" wrapText="1"/>
    </xf>
    <xf numFmtId="14" fontId="15" fillId="0" borderId="1" xfId="0" applyNumberFormat="1" applyFont="1" applyBorder="1" applyAlignment="1">
      <alignment horizontal="center" vertical="top"/>
    </xf>
    <xf numFmtId="0" fontId="0" fillId="0" borderId="0" xfId="0" applyFill="1"/>
    <xf numFmtId="0" fontId="16" fillId="0" borderId="0" xfId="0" applyFont="1" applyFill="1"/>
    <xf numFmtId="0" fontId="17" fillId="0" borderId="0" xfId="0" applyFont="1"/>
    <xf numFmtId="0" fontId="17" fillId="0" borderId="0" xfId="0" applyFont="1" applyAlignment="1">
      <alignment wrapText="1"/>
    </xf>
    <xf numFmtId="0" fontId="17" fillId="0" borderId="0" xfId="0" applyFont="1" applyFill="1"/>
    <xf numFmtId="0" fontId="18" fillId="0" borderId="0" xfId="0" applyFont="1" applyFill="1" applyAlignment="1">
      <alignment horizontal="center"/>
    </xf>
    <xf numFmtId="0" fontId="18" fillId="0" borderId="0" xfId="0" applyFont="1" applyFill="1" applyAlignment="1">
      <alignment horizontal="center" wrapText="1"/>
    </xf>
    <xf numFmtId="0" fontId="19" fillId="0" borderId="0" xfId="0" applyFont="1" applyFill="1"/>
    <xf numFmtId="0" fontId="19" fillId="0" borderId="0" xfId="0" applyFont="1"/>
    <xf numFmtId="0" fontId="12" fillId="0" borderId="1" xfId="0" applyFont="1" applyFill="1" applyBorder="1" applyAlignment="1">
      <alignment horizontal="left"/>
    </xf>
    <xf numFmtId="0" fontId="12" fillId="0" borderId="1" xfId="0" applyFont="1" applyFill="1" applyBorder="1" applyAlignment="1">
      <alignment horizontal="center"/>
    </xf>
    <xf numFmtId="0" fontId="12" fillId="0" borderId="1" xfId="0" applyFont="1" applyFill="1" applyBorder="1" applyAlignment="1">
      <alignment horizontal="center" wrapText="1"/>
    </xf>
    <xf numFmtId="0" fontId="11" fillId="0" borderId="1" xfId="0" applyFont="1" applyFill="1" applyBorder="1"/>
    <xf numFmtId="0" fontId="20" fillId="0" borderId="0" xfId="0" applyFont="1" applyFill="1" applyAlignment="1">
      <alignment vertical="top"/>
    </xf>
    <xf numFmtId="49" fontId="9" fillId="4" borderId="1" xfId="0" applyNumberFormat="1" applyFont="1" applyFill="1" applyBorder="1" applyAlignment="1">
      <alignment horizontal="left" vertical="top" wrapText="1"/>
    </xf>
    <xf numFmtId="0" fontId="17" fillId="0" borderId="0" xfId="0" applyFont="1" applyFill="1" applyAlignment="1">
      <alignment vertical="top"/>
    </xf>
    <xf numFmtId="0" fontId="17" fillId="5" borderId="0" xfId="0" applyFont="1" applyFill="1"/>
    <xf numFmtId="49" fontId="9" fillId="0" borderId="1" xfId="0" applyNumberFormat="1" applyFont="1" applyFill="1" applyBorder="1" applyAlignment="1">
      <alignment horizontal="left" vertical="top" wrapText="1"/>
    </xf>
    <xf numFmtId="0" fontId="9" fillId="3" borderId="1" xfId="0" applyFont="1" applyFill="1" applyBorder="1"/>
    <xf numFmtId="0" fontId="9" fillId="3" borderId="1" xfId="0" applyFont="1" applyFill="1" applyBorder="1" applyAlignment="1">
      <alignment wrapText="1"/>
    </xf>
    <xf numFmtId="0" fontId="20" fillId="0" borderId="0" xfId="0" applyFont="1" applyFill="1"/>
    <xf numFmtId="0" fontId="20" fillId="0" borderId="0" xfId="0" applyFont="1" applyFill="1" applyAlignment="1">
      <alignment vertical="center"/>
    </xf>
    <xf numFmtId="0" fontId="21" fillId="0" borderId="0" xfId="0" applyFont="1" applyFill="1" applyAlignment="1">
      <alignment vertical="top"/>
    </xf>
    <xf numFmtId="0" fontId="22" fillId="0" borderId="1" xfId="0" applyFont="1" applyFill="1" applyBorder="1"/>
    <xf numFmtId="0" fontId="23" fillId="0" borderId="0" xfId="0" applyFont="1" applyFill="1" applyAlignment="1">
      <alignment vertical="top"/>
    </xf>
    <xf numFmtId="0" fontId="18" fillId="6" borderId="0" xfId="0" applyFont="1" applyFill="1" applyAlignment="1">
      <alignment vertical="top"/>
    </xf>
    <xf numFmtId="0" fontId="9" fillId="3" borderId="1" xfId="0" applyFont="1" applyFill="1" applyBorder="1" applyAlignment="1">
      <alignment horizontal="center" vertical="top"/>
    </xf>
    <xf numFmtId="0" fontId="11" fillId="0" borderId="1" xfId="0" applyFont="1" applyFill="1" applyBorder="1" applyAlignment="1">
      <alignment vertical="top" wrapText="1"/>
    </xf>
    <xf numFmtId="0" fontId="19" fillId="0" borderId="0" xfId="0" applyFont="1" applyFill="1" applyAlignment="1">
      <alignment vertical="top"/>
    </xf>
    <xf numFmtId="0" fontId="12" fillId="3" borderId="1" xfId="0" applyFont="1" applyFill="1" applyBorder="1" applyAlignment="1">
      <alignment horizontal="center" vertical="top"/>
    </xf>
    <xf numFmtId="0" fontId="12" fillId="3" borderId="1" xfId="0" applyFont="1" applyFill="1" applyBorder="1" applyAlignment="1">
      <alignment horizontal="center" vertical="top" wrapText="1"/>
    </xf>
    <xf numFmtId="49" fontId="12" fillId="0" borderId="1" xfId="0" applyNumberFormat="1" applyFont="1" applyFill="1" applyBorder="1" applyAlignment="1">
      <alignment horizontal="center" vertical="top" wrapText="1"/>
    </xf>
    <xf numFmtId="9" fontId="9" fillId="3" borderId="1" xfId="1" applyFont="1" applyFill="1" applyBorder="1" applyAlignment="1">
      <alignment horizontal="left" vertical="top" wrapText="1"/>
    </xf>
    <xf numFmtId="0" fontId="17" fillId="7" borderId="0" xfId="0" applyFont="1" applyFill="1"/>
    <xf numFmtId="9" fontId="9" fillId="3" borderId="1" xfId="1" applyFont="1" applyFill="1" applyBorder="1" applyAlignment="1">
      <alignment horizontal="center" vertical="top"/>
    </xf>
    <xf numFmtId="9" fontId="11" fillId="3" borderId="1" xfId="1" applyFont="1" applyFill="1" applyBorder="1" applyAlignment="1">
      <alignment horizontal="left" vertical="top" wrapText="1"/>
    </xf>
    <xf numFmtId="9" fontId="9" fillId="3" borderId="1" xfId="1" applyFont="1" applyFill="1" applyBorder="1" applyAlignment="1">
      <alignment horizontal="center" vertical="top" wrapText="1"/>
    </xf>
    <xf numFmtId="9" fontId="25" fillId="3" borderId="1" xfId="1" applyFont="1" applyFill="1" applyBorder="1" applyAlignment="1">
      <alignment horizontal="center" vertical="top" wrapText="1"/>
    </xf>
    <xf numFmtId="0" fontId="9" fillId="3" borderId="1" xfId="1" applyNumberFormat="1" applyFont="1" applyFill="1" applyBorder="1" applyAlignment="1">
      <alignment horizontal="center" vertical="top"/>
    </xf>
    <xf numFmtId="0" fontId="9" fillId="3" borderId="1" xfId="0" applyNumberFormat="1" applyFont="1" applyFill="1" applyBorder="1" applyAlignment="1">
      <alignment horizontal="center" vertical="top"/>
    </xf>
    <xf numFmtId="0" fontId="12" fillId="3" borderId="1" xfId="0" applyNumberFormat="1" applyFont="1" applyFill="1" applyBorder="1" applyAlignment="1">
      <alignment horizontal="center" vertical="top"/>
    </xf>
    <xf numFmtId="0" fontId="22" fillId="3" borderId="1" xfId="0" applyFont="1" applyFill="1" applyBorder="1" applyAlignment="1">
      <alignment horizontal="left" vertical="top" wrapText="1"/>
    </xf>
    <xf numFmtId="0" fontId="19" fillId="7" borderId="0" xfId="0" applyFont="1" applyFill="1"/>
    <xf numFmtId="0" fontId="22" fillId="3" borderId="1" xfId="0" applyFont="1" applyFill="1" applyBorder="1"/>
    <xf numFmtId="0" fontId="23" fillId="0" borderId="0" xfId="0" applyFont="1" applyFill="1"/>
    <xf numFmtId="0" fontId="11" fillId="4" borderId="1" xfId="0" applyFont="1" applyFill="1" applyBorder="1"/>
    <xf numFmtId="0" fontId="11" fillId="4" borderId="1" xfId="0" applyFont="1" applyFill="1" applyBorder="1" applyAlignment="1">
      <alignment horizontal="left"/>
    </xf>
    <xf numFmtId="0" fontId="5" fillId="0" borderId="1" xfId="0" applyFont="1" applyBorder="1" applyAlignment="1">
      <alignment horizontal="justify" vertical="top" wrapText="1"/>
    </xf>
    <xf numFmtId="0" fontId="5" fillId="0" borderId="1" xfId="0" applyFont="1" applyBorder="1" applyAlignment="1">
      <alignment horizontal="center" vertical="center" wrapText="1"/>
    </xf>
    <xf numFmtId="49" fontId="5" fillId="0" borderId="1" xfId="0" applyNumberFormat="1" applyFont="1" applyBorder="1" applyAlignment="1">
      <alignment horizontal="center" vertical="top" wrapText="1"/>
    </xf>
    <xf numFmtId="0" fontId="0" fillId="0" borderId="0" xfId="0" applyProtection="1"/>
    <xf numFmtId="14" fontId="27" fillId="8" borderId="1" xfId="0" applyNumberFormat="1" applyFont="1" applyFill="1" applyBorder="1" applyAlignment="1" applyProtection="1">
      <alignment horizontal="center" vertical="center"/>
      <protection locked="0"/>
    </xf>
    <xf numFmtId="0" fontId="0" fillId="8" borderId="1" xfId="0" applyFill="1" applyBorder="1" applyAlignment="1" applyProtection="1">
      <alignment horizontal="center" vertical="center"/>
      <protection locked="0"/>
    </xf>
    <xf numFmtId="0" fontId="0" fillId="8" borderId="1" xfId="0" applyFill="1" applyBorder="1" applyAlignment="1" applyProtection="1">
      <alignment vertical="center"/>
      <protection locked="0"/>
    </xf>
    <xf numFmtId="0" fontId="27" fillId="8" borderId="1" xfId="0" applyFont="1" applyFill="1" applyBorder="1" applyAlignment="1" applyProtection="1">
      <alignment vertical="center"/>
      <protection locked="0"/>
    </xf>
    <xf numFmtId="0" fontId="0" fillId="0" borderId="1" xfId="0" applyBorder="1" applyAlignment="1" applyProtection="1">
      <alignment horizontal="left" vertical="center"/>
    </xf>
    <xf numFmtId="0" fontId="0" fillId="0" borderId="1" xfId="0" applyBorder="1" applyAlignment="1" applyProtection="1">
      <alignment horizontal="left" vertical="center" wrapText="1"/>
    </xf>
    <xf numFmtId="2" fontId="0" fillId="0" borderId="1" xfId="0" applyNumberFormat="1" applyBorder="1" applyAlignment="1" applyProtection="1">
      <alignment horizontal="center" vertical="center"/>
    </xf>
    <xf numFmtId="0" fontId="0" fillId="0" borderId="2" xfId="0" applyBorder="1" applyAlignment="1" applyProtection="1">
      <alignment horizontal="left" vertical="center"/>
    </xf>
    <xf numFmtId="2" fontId="0" fillId="0" borderId="0" xfId="0" applyNumberFormat="1" applyBorder="1" applyAlignment="1" applyProtection="1">
      <alignment horizontal="center" vertical="center"/>
    </xf>
    <xf numFmtId="1" fontId="0" fillId="0" borderId="1" xfId="0" applyNumberFormat="1" applyBorder="1" applyAlignment="1" applyProtection="1">
      <alignment horizontal="center" vertical="center"/>
    </xf>
    <xf numFmtId="2" fontId="27" fillId="9" borderId="1" xfId="0" applyNumberFormat="1" applyFont="1" applyFill="1" applyBorder="1" applyAlignment="1" applyProtection="1">
      <alignment horizontal="center" vertical="center"/>
    </xf>
    <xf numFmtId="0" fontId="0" fillId="0" borderId="0" xfId="0" applyBorder="1" applyAlignment="1" applyProtection="1">
      <alignment vertical="center" wrapText="1"/>
    </xf>
    <xf numFmtId="0" fontId="0" fillId="4" borderId="0" xfId="0" applyFill="1" applyBorder="1" applyProtection="1"/>
    <xf numFmtId="0" fontId="0" fillId="4" borderId="0" xfId="0" applyFill="1" applyBorder="1" applyAlignment="1" applyProtection="1">
      <alignment horizontal="center" vertical="center"/>
      <protection locked="0"/>
    </xf>
    <xf numFmtId="2" fontId="0" fillId="4" borderId="0" xfId="0" applyNumberFormat="1" applyFill="1" applyBorder="1" applyAlignment="1" applyProtection="1">
      <alignment horizontal="center" vertical="center"/>
      <protection locked="0"/>
    </xf>
    <xf numFmtId="0" fontId="27" fillId="0" borderId="1" xfId="0" applyFont="1" applyBorder="1" applyAlignment="1" applyProtection="1">
      <alignment horizontal="center" vertical="center" wrapText="1"/>
    </xf>
    <xf numFmtId="0" fontId="9" fillId="3" borderId="4" xfId="0" applyFont="1" applyFill="1" applyBorder="1" applyAlignment="1">
      <alignment horizontal="center" vertical="top" wrapText="1"/>
    </xf>
    <xf numFmtId="49" fontId="12" fillId="0" borderId="1" xfId="0" applyNumberFormat="1" applyFont="1" applyFill="1" applyBorder="1" applyAlignment="1">
      <alignment horizontal="center" vertical="top"/>
    </xf>
    <xf numFmtId="49" fontId="9" fillId="0" borderId="4" xfId="0" applyNumberFormat="1" applyFont="1" applyFill="1" applyBorder="1" applyAlignment="1">
      <alignment horizontal="center" vertical="top"/>
    </xf>
    <xf numFmtId="0" fontId="12" fillId="0" borderId="1" xfId="0" applyFont="1" applyFill="1" applyBorder="1" applyAlignment="1">
      <alignment horizontal="left" vertical="top" wrapText="1"/>
    </xf>
    <xf numFmtId="49" fontId="9" fillId="0" borderId="1" xfId="0" applyNumberFormat="1" applyFont="1" applyFill="1" applyBorder="1" applyAlignment="1">
      <alignment horizontal="center" vertical="top"/>
    </xf>
    <xf numFmtId="0" fontId="9" fillId="0" borderId="1" xfId="0" applyFont="1" applyFill="1" applyBorder="1" applyAlignment="1">
      <alignment horizontal="left" vertical="top" wrapText="1"/>
    </xf>
    <xf numFmtId="49" fontId="18" fillId="0" borderId="1" xfId="0" applyNumberFormat="1" applyFont="1" applyFill="1" applyBorder="1" applyAlignment="1" applyProtection="1">
      <alignment horizontal="center" vertical="center"/>
      <protection locked="0"/>
    </xf>
    <xf numFmtId="0" fontId="18" fillId="0" borderId="1" xfId="0" applyFont="1" applyFill="1" applyBorder="1" applyAlignment="1" applyProtection="1">
      <alignment horizontal="center" vertical="center"/>
      <protection locked="0"/>
    </xf>
    <xf numFmtId="0" fontId="19" fillId="0" borderId="0" xfId="0" applyFont="1" applyProtection="1">
      <protection locked="0"/>
    </xf>
    <xf numFmtId="0" fontId="16" fillId="4" borderId="1" xfId="0" applyFont="1" applyFill="1" applyBorder="1" applyAlignment="1" applyProtection="1">
      <alignment horizontal="left" vertical="top" wrapText="1"/>
      <protection locked="0"/>
    </xf>
    <xf numFmtId="164" fontId="16" fillId="4" borderId="9" xfId="0" applyNumberFormat="1" applyFont="1" applyFill="1" applyBorder="1" applyAlignment="1" applyProtection="1">
      <alignment horizontal="center" vertical="center"/>
      <protection locked="0"/>
    </xf>
    <xf numFmtId="0" fontId="16" fillId="0" borderId="1" xfId="0" applyFont="1" applyFill="1" applyBorder="1" applyAlignment="1" applyProtection="1">
      <alignment horizontal="left" vertical="top" wrapText="1"/>
      <protection locked="0"/>
    </xf>
    <xf numFmtId="0" fontId="16" fillId="4" borderId="1" xfId="0" applyFont="1" applyFill="1" applyBorder="1" applyAlignment="1" applyProtection="1">
      <alignment horizontal="center" vertical="center"/>
      <protection locked="0"/>
    </xf>
    <xf numFmtId="164" fontId="16" fillId="4" borderId="5" xfId="0" applyNumberFormat="1" applyFont="1" applyFill="1" applyBorder="1" applyAlignment="1" applyProtection="1">
      <alignment horizontal="center" vertical="center"/>
      <protection locked="0"/>
    </xf>
    <xf numFmtId="0" fontId="16" fillId="4" borderId="2" xfId="0" applyFont="1" applyFill="1" applyBorder="1" applyAlignment="1" applyProtection="1">
      <alignment horizontal="left" vertical="top" wrapText="1"/>
      <protection locked="0"/>
    </xf>
    <xf numFmtId="0" fontId="16" fillId="4" borderId="2" xfId="0" applyFont="1" applyFill="1" applyBorder="1" applyAlignment="1" applyProtection="1">
      <alignment horizontal="center" vertical="center"/>
      <protection locked="0"/>
    </xf>
    <xf numFmtId="0" fontId="19" fillId="0" borderId="8" xfId="0" applyFont="1" applyBorder="1" applyProtection="1">
      <protection locked="0"/>
    </xf>
    <xf numFmtId="0" fontId="16" fillId="4" borderId="4" xfId="0" applyFont="1" applyFill="1" applyBorder="1" applyAlignment="1" applyProtection="1">
      <alignment horizontal="left" vertical="top" wrapText="1"/>
      <protection locked="0"/>
    </xf>
    <xf numFmtId="0" fontId="16" fillId="4" borderId="4" xfId="0" applyFont="1" applyFill="1" applyBorder="1" applyAlignment="1" applyProtection="1">
      <alignment horizontal="center" vertical="center"/>
      <protection locked="0"/>
    </xf>
    <xf numFmtId="0" fontId="16" fillId="4" borderId="1" xfId="0" applyFont="1" applyFill="1" applyBorder="1" applyAlignment="1" applyProtection="1">
      <alignment horizontal="left" vertical="center" wrapText="1"/>
      <protection locked="0"/>
    </xf>
    <xf numFmtId="49" fontId="16" fillId="0" borderId="2" xfId="0" applyNumberFormat="1" applyFont="1" applyFill="1" applyBorder="1" applyAlignment="1" applyProtection="1">
      <alignment horizontal="center" vertical="center"/>
      <protection locked="0"/>
    </xf>
    <xf numFmtId="0" fontId="16" fillId="0" borderId="2" xfId="0" applyFont="1" applyFill="1" applyBorder="1" applyAlignment="1" applyProtection="1">
      <alignment horizontal="center" vertical="center"/>
      <protection locked="0"/>
    </xf>
    <xf numFmtId="0" fontId="16" fillId="4" borderId="2" xfId="0" applyFont="1" applyFill="1" applyBorder="1" applyAlignment="1" applyProtection="1">
      <alignment horizontal="justify" vertical="center" wrapText="1"/>
      <protection locked="0"/>
    </xf>
    <xf numFmtId="49" fontId="16" fillId="0" borderId="1" xfId="0" applyNumberFormat="1" applyFont="1" applyFill="1" applyBorder="1" applyAlignment="1">
      <alignment horizontal="center" vertical="center"/>
    </xf>
    <xf numFmtId="49" fontId="16" fillId="0" borderId="2" xfId="0" applyNumberFormat="1" applyFont="1" applyFill="1" applyBorder="1" applyAlignment="1">
      <alignment horizontal="center" vertical="center"/>
    </xf>
    <xf numFmtId="0" fontId="16" fillId="0" borderId="2" xfId="0" applyFont="1" applyFill="1" applyBorder="1" applyAlignment="1">
      <alignment horizontal="center" vertical="center"/>
    </xf>
    <xf numFmtId="0" fontId="17" fillId="4" borderId="2" xfId="0" applyFont="1" applyFill="1" applyBorder="1" applyAlignment="1">
      <alignment vertical="top" wrapText="1"/>
    </xf>
    <xf numFmtId="0" fontId="16" fillId="4" borderId="1" xfId="0" applyFont="1" applyFill="1" applyBorder="1" applyAlignment="1">
      <alignment horizontal="left" vertical="top" wrapText="1"/>
    </xf>
    <xf numFmtId="0" fontId="16" fillId="4" borderId="1" xfId="0" applyFont="1" applyFill="1" applyBorder="1" applyAlignment="1">
      <alignment horizontal="center" vertical="center"/>
    </xf>
    <xf numFmtId="49" fontId="18" fillId="0" borderId="1" xfId="0" applyNumberFormat="1" applyFont="1" applyFill="1" applyBorder="1" applyAlignment="1">
      <alignment horizontal="center" vertical="center"/>
    </xf>
    <xf numFmtId="0" fontId="16" fillId="0" borderId="9" xfId="0" applyFont="1" applyFill="1" applyBorder="1" applyAlignment="1">
      <alignment horizontal="center" vertical="center"/>
    </xf>
    <xf numFmtId="0" fontId="17" fillId="0" borderId="1" xfId="0" applyFont="1" applyFill="1" applyBorder="1" applyAlignment="1">
      <alignment horizontal="left" vertical="top" wrapText="1"/>
    </xf>
    <xf numFmtId="0" fontId="16" fillId="0" borderId="1" xfId="0" applyFont="1" applyFill="1" applyBorder="1" applyAlignment="1">
      <alignment horizontal="left" vertical="top" wrapText="1"/>
    </xf>
    <xf numFmtId="0" fontId="17" fillId="0" borderId="1" xfId="0" applyFont="1" applyBorder="1" applyAlignment="1">
      <alignment vertical="top" wrapText="1"/>
    </xf>
    <xf numFmtId="0" fontId="18" fillId="0" borderId="9" xfId="0" applyFont="1" applyFill="1" applyBorder="1" applyAlignment="1">
      <alignment vertical="center"/>
    </xf>
    <xf numFmtId="0" fontId="16" fillId="4" borderId="1" xfId="0" applyFont="1" applyFill="1" applyBorder="1" applyAlignment="1">
      <alignment horizontal="center" vertical="center" wrapText="1"/>
    </xf>
    <xf numFmtId="49" fontId="12" fillId="3" borderId="2" xfId="0" applyNumberFormat="1" applyFont="1" applyFill="1" applyBorder="1" applyAlignment="1">
      <alignment vertical="top"/>
    </xf>
    <xf numFmtId="164" fontId="35" fillId="0" borderId="0" xfId="0" applyNumberFormat="1" applyFont="1"/>
    <xf numFmtId="49" fontId="12" fillId="3" borderId="4" xfId="0" applyNumberFormat="1" applyFont="1" applyFill="1" applyBorder="1" applyAlignment="1">
      <alignment vertical="top"/>
    </xf>
    <xf numFmtId="49" fontId="12" fillId="0" borderId="4" xfId="0" applyNumberFormat="1" applyFont="1" applyFill="1" applyBorder="1" applyAlignment="1">
      <alignment vertical="top"/>
    </xf>
    <xf numFmtId="0" fontId="12" fillId="3" borderId="4" xfId="0" applyFont="1" applyFill="1" applyBorder="1" applyAlignment="1">
      <alignment vertical="top" wrapText="1"/>
    </xf>
    <xf numFmtId="49" fontId="9" fillId="0" borderId="4" xfId="1" applyNumberFormat="1" applyFont="1" applyFill="1" applyBorder="1" applyAlignment="1">
      <alignment horizontal="center" vertical="top"/>
    </xf>
    <xf numFmtId="0" fontId="9" fillId="0" borderId="4" xfId="1" applyNumberFormat="1" applyFont="1" applyFill="1" applyBorder="1" applyAlignment="1">
      <alignment horizontal="center" vertical="top"/>
    </xf>
    <xf numFmtId="49" fontId="34" fillId="0" borderId="1" xfId="0" applyNumberFormat="1" applyFont="1" applyFill="1" applyBorder="1" applyAlignment="1">
      <alignment horizontal="center" vertical="top" wrapText="1"/>
    </xf>
    <xf numFmtId="164" fontId="9" fillId="0" borderId="2" xfId="0" applyNumberFormat="1" applyFont="1" applyFill="1" applyBorder="1" applyAlignment="1">
      <alignment horizontal="center" vertical="top"/>
    </xf>
    <xf numFmtId="49" fontId="9" fillId="0" borderId="2" xfId="0" applyNumberFormat="1" applyFont="1" applyFill="1" applyBorder="1" applyAlignment="1">
      <alignment horizontal="center" vertical="top" wrapText="1"/>
    </xf>
    <xf numFmtId="9" fontId="9" fillId="0" borderId="1" xfId="1" applyFont="1" applyFill="1" applyBorder="1" applyAlignment="1">
      <alignment horizontal="left" vertical="top" wrapText="1"/>
    </xf>
    <xf numFmtId="49" fontId="9" fillId="0" borderId="3" xfId="0" applyNumberFormat="1" applyFont="1" applyFill="1" applyBorder="1" applyAlignment="1">
      <alignment vertical="top"/>
    </xf>
    <xf numFmtId="0" fontId="12" fillId="0" borderId="4" xfId="0" applyFont="1" applyFill="1" applyBorder="1" applyAlignment="1">
      <alignment horizontal="left" vertical="top" wrapText="1"/>
    </xf>
    <xf numFmtId="164" fontId="12" fillId="0" borderId="2" xfId="0" applyNumberFormat="1" applyFont="1" applyFill="1" applyBorder="1" applyAlignment="1">
      <alignment horizontal="center" vertical="top"/>
    </xf>
    <xf numFmtId="0" fontId="27" fillId="0" borderId="0" xfId="0" applyFont="1" applyFill="1"/>
    <xf numFmtId="164" fontId="7" fillId="0" borderId="1" xfId="0" applyNumberFormat="1" applyFont="1" applyFill="1" applyBorder="1"/>
    <xf numFmtId="0" fontId="7" fillId="0" borderId="1" xfId="0" applyFont="1" applyFill="1" applyBorder="1" applyAlignment="1">
      <alignment vertical="top"/>
    </xf>
    <xf numFmtId="0" fontId="11" fillId="0" borderId="1" xfId="0" applyFont="1" applyFill="1" applyBorder="1" applyAlignment="1">
      <alignment wrapText="1"/>
    </xf>
    <xf numFmtId="2" fontId="9" fillId="0" borderId="1" xfId="0" applyNumberFormat="1" applyFont="1" applyFill="1" applyBorder="1" applyAlignment="1">
      <alignment horizontal="left" vertical="top" wrapText="1"/>
    </xf>
    <xf numFmtId="0" fontId="17" fillId="0" borderId="1" xfId="0" applyFont="1" applyFill="1" applyBorder="1" applyAlignment="1" applyProtection="1">
      <alignment horizontal="left" vertical="center" wrapText="1"/>
      <protection locked="0"/>
    </xf>
    <xf numFmtId="0" fontId="17" fillId="0" borderId="2" xfId="0" applyFont="1" applyFill="1" applyBorder="1" applyAlignment="1">
      <alignment horizontal="left" vertical="top" wrapText="1"/>
    </xf>
    <xf numFmtId="0" fontId="2" fillId="0" borderId="1" xfId="0" applyFont="1" applyBorder="1" applyAlignment="1">
      <alignment horizontal="justify" vertical="center"/>
    </xf>
    <xf numFmtId="2" fontId="5" fillId="0" borderId="1" xfId="0" applyNumberFormat="1" applyFont="1" applyBorder="1" applyAlignment="1">
      <alignment horizontal="center" vertical="top" wrapText="1"/>
    </xf>
    <xf numFmtId="2" fontId="10" fillId="0" borderId="1" xfId="0" applyNumberFormat="1" applyFont="1" applyBorder="1" applyAlignment="1">
      <alignment horizontal="center" vertical="top" wrapText="1"/>
    </xf>
    <xf numFmtId="4" fontId="0" fillId="8" borderId="1" xfId="0" applyNumberFormat="1" applyFill="1" applyBorder="1" applyAlignment="1" applyProtection="1">
      <alignment horizontal="center" vertical="center"/>
      <protection locked="0"/>
    </xf>
    <xf numFmtId="2" fontId="27" fillId="0" borderId="1" xfId="0" applyNumberFormat="1" applyFont="1" applyFill="1" applyBorder="1" applyAlignment="1" applyProtection="1">
      <alignment horizontal="center" vertical="center"/>
    </xf>
    <xf numFmtId="0" fontId="0" fillId="0" borderId="0" xfId="0" applyFill="1" applyBorder="1" applyAlignment="1" applyProtection="1">
      <alignment horizontal="center" vertical="center"/>
      <protection locked="0"/>
    </xf>
    <xf numFmtId="2" fontId="0" fillId="0" borderId="0" xfId="0" applyNumberFormat="1" applyFill="1" applyBorder="1" applyAlignment="1" applyProtection="1">
      <alignment horizontal="center" vertical="center"/>
    </xf>
    <xf numFmtId="0" fontId="9" fillId="0" borderId="2" xfId="0" applyFont="1" applyFill="1" applyBorder="1" applyAlignment="1">
      <alignment horizontal="left" vertical="top" wrapText="1"/>
    </xf>
    <xf numFmtId="49" fontId="9" fillId="0" borderId="2" xfId="0" applyNumberFormat="1" applyFont="1" applyFill="1" applyBorder="1" applyAlignment="1">
      <alignment horizontal="center" vertical="top"/>
    </xf>
    <xf numFmtId="0" fontId="9" fillId="0" borderId="2" xfId="0" applyFont="1" applyFill="1" applyBorder="1" applyAlignment="1">
      <alignment horizontal="center" vertical="top" wrapText="1"/>
    </xf>
    <xf numFmtId="49" fontId="9" fillId="0" borderId="1" xfId="0" applyNumberFormat="1" applyFont="1" applyFill="1" applyBorder="1" applyAlignment="1">
      <alignment horizontal="center" vertical="top"/>
    </xf>
    <xf numFmtId="49" fontId="9" fillId="0" borderId="1" xfId="0" applyNumberFormat="1" applyFont="1" applyFill="1" applyBorder="1" applyAlignment="1">
      <alignment horizontal="center" vertical="top"/>
    </xf>
    <xf numFmtId="0" fontId="9" fillId="0" borderId="1" xfId="0" applyFont="1" applyFill="1" applyBorder="1" applyAlignment="1">
      <alignment horizontal="left" vertical="top" wrapText="1"/>
    </xf>
    <xf numFmtId="0" fontId="9" fillId="0" borderId="1" xfId="0" applyFont="1" applyFill="1" applyBorder="1" applyAlignment="1">
      <alignment horizontal="center" vertical="top" wrapText="1"/>
    </xf>
    <xf numFmtId="0" fontId="9" fillId="0" borderId="2" xfId="0" applyFont="1" applyFill="1" applyBorder="1" applyAlignment="1">
      <alignment horizontal="center" vertical="top" wrapText="1"/>
    </xf>
    <xf numFmtId="0" fontId="9" fillId="0" borderId="4" xfId="0" applyFont="1" applyFill="1" applyBorder="1" applyAlignment="1">
      <alignment horizontal="center" vertical="top" wrapText="1"/>
    </xf>
    <xf numFmtId="49" fontId="16" fillId="0" borderId="1" xfId="0" applyNumberFormat="1" applyFont="1" applyFill="1" applyBorder="1" applyAlignment="1" applyProtection="1">
      <alignment horizontal="center" vertical="center"/>
      <protection locked="0"/>
    </xf>
    <xf numFmtId="0" fontId="16" fillId="0" borderId="1" xfId="0" applyFont="1" applyFill="1" applyBorder="1" applyAlignment="1" applyProtection="1">
      <alignment horizontal="center" vertical="center"/>
      <protection locked="0"/>
    </xf>
    <xf numFmtId="0" fontId="27" fillId="0" borderId="1" xfId="0" applyFont="1" applyBorder="1" applyAlignment="1" applyProtection="1">
      <alignment horizontal="center" vertical="center" wrapText="1"/>
    </xf>
    <xf numFmtId="2" fontId="27" fillId="9" borderId="1" xfId="0" applyNumberFormat="1" applyFont="1" applyFill="1" applyBorder="1" applyAlignment="1" applyProtection="1">
      <alignment horizontal="center" vertical="center"/>
    </xf>
    <xf numFmtId="49" fontId="9" fillId="0" borderId="1" xfId="1" applyNumberFormat="1" applyFont="1" applyFill="1" applyBorder="1" applyAlignment="1">
      <alignment horizontal="center" vertical="top"/>
    </xf>
    <xf numFmtId="0" fontId="9" fillId="0" borderId="1" xfId="1" applyNumberFormat="1" applyFont="1" applyFill="1" applyBorder="1" applyAlignment="1">
      <alignment horizontal="center" vertical="top"/>
    </xf>
    <xf numFmtId="0" fontId="27" fillId="0" borderId="1" xfId="0" applyFont="1" applyFill="1" applyBorder="1"/>
    <xf numFmtId="0" fontId="12" fillId="0" borderId="1" xfId="0" applyFont="1" applyFill="1" applyBorder="1" applyAlignment="1">
      <alignment horizontal="center" vertical="top" wrapText="1"/>
    </xf>
    <xf numFmtId="1" fontId="9" fillId="3" borderId="11" xfId="0" applyNumberFormat="1" applyFont="1" applyFill="1" applyBorder="1" applyAlignment="1">
      <alignment vertical="top"/>
    </xf>
    <xf numFmtId="0" fontId="7" fillId="0" borderId="11" xfId="0" applyFont="1" applyBorder="1" applyAlignment="1">
      <alignment vertical="top"/>
    </xf>
    <xf numFmtId="0" fontId="5" fillId="2" borderId="1" xfId="0" applyFont="1" applyFill="1" applyBorder="1" applyAlignment="1">
      <alignment horizontal="center" vertical="top"/>
    </xf>
    <xf numFmtId="0" fontId="0" fillId="8" borderId="9" xfId="0" applyFill="1" applyBorder="1" applyAlignment="1" applyProtection="1">
      <alignment horizontal="center" vertical="center"/>
      <protection locked="0"/>
    </xf>
    <xf numFmtId="2" fontId="0" fillId="0" borderId="9" xfId="0" applyNumberFormat="1" applyBorder="1" applyAlignment="1" applyProtection="1">
      <alignment horizontal="center" vertical="center"/>
    </xf>
    <xf numFmtId="1" fontId="0" fillId="0" borderId="9" xfId="0" applyNumberFormat="1" applyBorder="1" applyAlignment="1" applyProtection="1">
      <alignment horizontal="center" vertical="center"/>
    </xf>
    <xf numFmtId="0" fontId="0" fillId="0" borderId="0" xfId="0" applyFill="1" applyBorder="1" applyAlignment="1" applyProtection="1">
      <alignment vertical="center"/>
      <protection locked="0"/>
    </xf>
    <xf numFmtId="0" fontId="29" fillId="0" borderId="0" xfId="0" applyFont="1" applyFill="1" applyBorder="1" applyAlignment="1" applyProtection="1">
      <alignment horizontal="center" vertical="center"/>
      <protection locked="0"/>
    </xf>
    <xf numFmtId="1" fontId="0" fillId="0" borderId="0" xfId="0" applyNumberFormat="1" applyFill="1" applyBorder="1" applyAlignment="1" applyProtection="1">
      <alignment horizontal="center" vertical="center"/>
    </xf>
    <xf numFmtId="4" fontId="0" fillId="8" borderId="9" xfId="0" applyNumberFormat="1" applyFill="1" applyBorder="1" applyAlignment="1" applyProtection="1">
      <alignment horizontal="center" vertical="center"/>
      <protection locked="0"/>
    </xf>
    <xf numFmtId="2" fontId="27" fillId="0" borderId="0" xfId="0" applyNumberFormat="1" applyFont="1" applyFill="1" applyBorder="1" applyAlignment="1" applyProtection="1">
      <alignment horizontal="center" vertical="center"/>
    </xf>
    <xf numFmtId="0" fontId="27" fillId="8" borderId="1" xfId="0" applyFont="1" applyFill="1" applyBorder="1" applyAlignment="1" applyProtection="1">
      <alignment horizontal="center" vertical="center"/>
      <protection locked="0"/>
    </xf>
    <xf numFmtId="0" fontId="27" fillId="0" borderId="0" xfId="0" applyFont="1" applyFill="1" applyBorder="1" applyAlignment="1" applyProtection="1">
      <alignment vertical="center"/>
      <protection locked="0"/>
    </xf>
    <xf numFmtId="1" fontId="0" fillId="0" borderId="0" xfId="0" applyNumberFormat="1" applyBorder="1" applyAlignment="1" applyProtection="1">
      <alignment horizontal="center" vertical="center"/>
    </xf>
    <xf numFmtId="0" fontId="0" fillId="0" borderId="0" xfId="0" applyBorder="1" applyProtection="1"/>
    <xf numFmtId="0" fontId="36" fillId="8" borderId="1" xfId="0" applyFont="1" applyFill="1" applyBorder="1" applyAlignment="1" applyProtection="1">
      <alignment horizontal="center" vertical="center"/>
      <protection locked="0"/>
    </xf>
    <xf numFmtId="0" fontId="36" fillId="8" borderId="9" xfId="0" applyFont="1" applyFill="1" applyBorder="1" applyAlignment="1" applyProtection="1">
      <alignment horizontal="center" vertical="center"/>
      <protection locked="0"/>
    </xf>
    <xf numFmtId="164" fontId="16" fillId="0" borderId="4" xfId="0" applyNumberFormat="1" applyFont="1" applyFill="1" applyBorder="1" applyAlignment="1">
      <alignment horizontal="center" vertical="center"/>
    </xf>
    <xf numFmtId="164" fontId="16" fillId="0" borderId="1" xfId="0" applyNumberFormat="1" applyFont="1" applyFill="1" applyBorder="1" applyAlignment="1">
      <alignment horizontal="center" vertical="center"/>
    </xf>
    <xf numFmtId="0" fontId="2" fillId="0" borderId="1" xfId="0" applyFont="1" applyBorder="1" applyAlignment="1">
      <alignment horizontal="center" vertical="center" wrapText="1"/>
    </xf>
    <xf numFmtId="0" fontId="16" fillId="0" borderId="1" xfId="0" applyFont="1" applyFill="1" applyBorder="1" applyAlignment="1">
      <alignment horizontal="center" vertical="center"/>
    </xf>
    <xf numFmtId="0" fontId="16" fillId="0" borderId="1" xfId="0" applyFont="1" applyFill="1" applyBorder="1" applyAlignment="1">
      <alignment horizontal="center" vertical="center" wrapText="1"/>
    </xf>
    <xf numFmtId="0" fontId="5" fillId="4" borderId="1" xfId="0" applyFont="1" applyFill="1" applyBorder="1" applyAlignment="1">
      <alignment horizontal="left" vertical="top" wrapText="1"/>
    </xf>
    <xf numFmtId="0" fontId="16" fillId="4" borderId="1" xfId="0" applyFont="1" applyFill="1" applyBorder="1" applyAlignment="1">
      <alignment horizontal="left" vertical="center" wrapText="1"/>
    </xf>
    <xf numFmtId="0" fontId="17" fillId="4" borderId="1" xfId="0" applyFont="1" applyFill="1" applyBorder="1" applyAlignment="1">
      <alignment horizontal="left" vertical="top" wrapText="1"/>
    </xf>
    <xf numFmtId="0" fontId="7" fillId="0" borderId="1" xfId="0" applyFont="1" applyBorder="1" applyAlignment="1">
      <alignment horizontal="center" vertical="top" wrapText="1"/>
    </xf>
    <xf numFmtId="0" fontId="7" fillId="0" borderId="2" xfId="0" applyFont="1" applyBorder="1" applyAlignment="1">
      <alignment horizontal="center" vertical="top" wrapText="1"/>
    </xf>
    <xf numFmtId="49" fontId="7" fillId="0" borderId="2" xfId="0" applyNumberFormat="1" applyFont="1" applyBorder="1" applyAlignment="1">
      <alignment horizontal="center"/>
    </xf>
    <xf numFmtId="0" fontId="7" fillId="0" borderId="2" xfId="0" applyFont="1" applyBorder="1" applyAlignment="1">
      <alignment horizontal="center"/>
    </xf>
    <xf numFmtId="0" fontId="17" fillId="4" borderId="1" xfId="0" applyFont="1" applyFill="1" applyBorder="1" applyAlignment="1" applyProtection="1">
      <alignment horizontal="center" vertical="center"/>
      <protection locked="0"/>
    </xf>
    <xf numFmtId="0" fontId="5" fillId="0" borderId="0" xfId="0" applyFont="1" applyAlignment="1">
      <alignment vertical="top"/>
    </xf>
    <xf numFmtId="2" fontId="5" fillId="0" borderId="0" xfId="0" applyNumberFormat="1" applyFont="1" applyAlignment="1">
      <alignment vertical="top" wrapText="1"/>
    </xf>
    <xf numFmtId="49" fontId="7" fillId="0" borderId="1" xfId="0" applyNumberFormat="1" applyFont="1" applyBorder="1" applyAlignment="1">
      <alignment horizontal="center"/>
    </xf>
    <xf numFmtId="0" fontId="7" fillId="0" borderId="1" xfId="0" applyFont="1" applyBorder="1" applyAlignment="1">
      <alignment horizontal="center"/>
    </xf>
    <xf numFmtId="164" fontId="0" fillId="8" borderId="1" xfId="0" applyNumberFormat="1" applyFill="1" applyBorder="1" applyAlignment="1" applyProtection="1">
      <alignment horizontal="center" vertical="center"/>
      <protection locked="0"/>
    </xf>
    <xf numFmtId="0" fontId="9" fillId="0" borderId="1" xfId="0" applyFont="1" applyFill="1" applyBorder="1" applyAlignment="1">
      <alignment horizontal="center" vertical="center" wrapText="1"/>
    </xf>
    <xf numFmtId="2" fontId="5" fillId="0" borderId="0" xfId="0" applyNumberFormat="1" applyFont="1"/>
    <xf numFmtId="0" fontId="11" fillId="0" borderId="0" xfId="0" applyFont="1" applyFill="1"/>
    <xf numFmtId="0" fontId="11" fillId="5" borderId="0" xfId="0" applyFont="1" applyFill="1"/>
    <xf numFmtId="0" fontId="11" fillId="0" borderId="2" xfId="0" applyFont="1" applyFill="1" applyBorder="1" applyAlignment="1">
      <alignment horizontal="left" vertical="top" wrapText="1"/>
    </xf>
    <xf numFmtId="49" fontId="9" fillId="0" borderId="2" xfId="0" applyNumberFormat="1" applyFont="1" applyFill="1" applyBorder="1" applyAlignment="1">
      <alignment horizontal="center" vertical="top"/>
    </xf>
    <xf numFmtId="0" fontId="9" fillId="0" borderId="2" xfId="1" applyNumberFormat="1" applyFont="1" applyFill="1" applyBorder="1" applyAlignment="1">
      <alignment horizontal="center" vertical="top"/>
    </xf>
    <xf numFmtId="164" fontId="12" fillId="0" borderId="3" xfId="0" applyNumberFormat="1" applyFont="1" applyFill="1" applyBorder="1" applyAlignment="1">
      <alignment horizontal="center" vertical="top"/>
    </xf>
    <xf numFmtId="164" fontId="12" fillId="0" borderId="4" xfId="0" applyNumberFormat="1" applyFont="1" applyFill="1" applyBorder="1" applyAlignment="1">
      <alignment horizontal="center" vertical="top"/>
    </xf>
    <xf numFmtId="164" fontId="9" fillId="0" borderId="1" xfId="0" applyNumberFormat="1" applyFont="1" applyBorder="1" applyAlignment="1">
      <alignment vertical="top"/>
    </xf>
    <xf numFmtId="164" fontId="5" fillId="0" borderId="0" xfId="0" applyNumberFormat="1" applyFont="1" applyFill="1"/>
    <xf numFmtId="164" fontId="7" fillId="0" borderId="1" xfId="0" applyNumberFormat="1" applyFont="1" applyFill="1" applyBorder="1" applyAlignment="1">
      <alignment horizontal="right"/>
    </xf>
    <xf numFmtId="0" fontId="18" fillId="0" borderId="9" xfId="0" applyFont="1" applyFill="1" applyBorder="1" applyAlignment="1" applyProtection="1">
      <alignment horizontal="center" vertical="center"/>
      <protection locked="0"/>
    </xf>
    <xf numFmtId="0" fontId="9" fillId="0" borderId="11" xfId="0" applyFont="1" applyBorder="1" applyAlignment="1">
      <alignment vertical="top"/>
    </xf>
    <xf numFmtId="0" fontId="9" fillId="0" borderId="1" xfId="0" applyFont="1" applyFill="1" applyBorder="1" applyAlignment="1">
      <alignment vertical="top"/>
    </xf>
    <xf numFmtId="0" fontId="9" fillId="0" borderId="1" xfId="0" applyFont="1" applyBorder="1" applyAlignment="1">
      <alignment vertical="top"/>
    </xf>
    <xf numFmtId="49" fontId="38" fillId="0" borderId="1" xfId="0" applyNumberFormat="1" applyFont="1" applyFill="1" applyBorder="1" applyAlignment="1">
      <alignment horizontal="center"/>
    </xf>
    <xf numFmtId="0" fontId="37" fillId="0" borderId="1" xfId="0" applyNumberFormat="1" applyFont="1" applyFill="1" applyBorder="1" applyAlignment="1">
      <alignment horizontal="center" vertical="top" wrapText="1"/>
    </xf>
    <xf numFmtId="0" fontId="37" fillId="0" borderId="1" xfId="0" applyNumberFormat="1" applyFont="1" applyFill="1" applyBorder="1" applyAlignment="1">
      <alignment horizontal="left" vertical="top" wrapText="1"/>
    </xf>
    <xf numFmtId="0" fontId="38" fillId="0" borderId="1" xfId="0" applyNumberFormat="1" applyFont="1" applyFill="1" applyBorder="1" applyAlignment="1">
      <alignment horizontal="center" vertical="top" wrapText="1"/>
    </xf>
    <xf numFmtId="49" fontId="38" fillId="0" borderId="1" xfId="0" applyNumberFormat="1" applyFont="1" applyFill="1" applyBorder="1" applyAlignment="1">
      <alignment horizontal="center" vertical="top" wrapText="1"/>
    </xf>
    <xf numFmtId="0" fontId="37" fillId="0" borderId="1" xfId="0" applyFont="1" applyFill="1" applyBorder="1" applyAlignment="1">
      <alignment horizontal="left" vertical="center" wrapText="1"/>
    </xf>
    <xf numFmtId="49" fontId="20" fillId="0" borderId="0" xfId="0" applyNumberFormat="1" applyFont="1" applyFill="1"/>
    <xf numFmtId="0" fontId="19" fillId="0" borderId="0" xfId="0" applyFont="1" applyFill="1" applyProtection="1">
      <protection locked="0"/>
    </xf>
    <xf numFmtId="164" fontId="17" fillId="0" borderId="1" xfId="0" applyNumberFormat="1" applyFont="1" applyFill="1" applyBorder="1" applyAlignment="1" applyProtection="1">
      <alignment horizontal="center" vertical="center"/>
      <protection locked="0"/>
    </xf>
    <xf numFmtId="165" fontId="17" fillId="0" borderId="1" xfId="0" applyNumberFormat="1" applyFont="1" applyBorder="1" applyAlignment="1" applyProtection="1">
      <alignment horizontal="center" vertical="center"/>
      <protection locked="0"/>
    </xf>
    <xf numFmtId="4" fontId="17" fillId="0" borderId="1" xfId="0" applyNumberFormat="1" applyFont="1" applyFill="1" applyBorder="1" applyAlignment="1" applyProtection="1">
      <alignment horizontal="center" vertical="center"/>
      <protection locked="0"/>
    </xf>
    <xf numFmtId="164" fontId="17" fillId="4" borderId="1" xfId="0" applyNumberFormat="1" applyFont="1" applyFill="1" applyBorder="1" applyAlignment="1" applyProtection="1">
      <alignment horizontal="center" vertical="center"/>
      <protection locked="0"/>
    </xf>
    <xf numFmtId="165" fontId="17" fillId="4" borderId="1" xfId="0" applyNumberFormat="1" applyFont="1" applyFill="1" applyBorder="1" applyAlignment="1" applyProtection="1">
      <alignment horizontal="center" vertical="center"/>
      <protection locked="0"/>
    </xf>
    <xf numFmtId="164" fontId="17" fillId="0" borderId="4" xfId="0" applyNumberFormat="1" applyFont="1" applyFill="1" applyBorder="1" applyAlignment="1" applyProtection="1">
      <alignment horizontal="center" vertical="center"/>
      <protection locked="0"/>
    </xf>
    <xf numFmtId="165" fontId="17" fillId="0" borderId="4" xfId="0" applyNumberFormat="1" applyFont="1" applyBorder="1" applyAlignment="1" applyProtection="1">
      <alignment horizontal="center" vertical="center"/>
      <protection locked="0"/>
    </xf>
    <xf numFmtId="164" fontId="17" fillId="0" borderId="2" xfId="0" applyNumberFormat="1" applyFont="1" applyFill="1" applyBorder="1" applyAlignment="1" applyProtection="1">
      <alignment horizontal="center" vertical="center"/>
      <protection locked="0"/>
    </xf>
    <xf numFmtId="165" fontId="17" fillId="0" borderId="2" xfId="0" applyNumberFormat="1" applyFont="1" applyBorder="1" applyAlignment="1" applyProtection="1">
      <alignment horizontal="center" vertical="center"/>
      <protection locked="0"/>
    </xf>
    <xf numFmtId="0" fontId="17" fillId="4" borderId="2" xfId="0" applyFont="1" applyFill="1" applyBorder="1" applyAlignment="1">
      <alignment horizontal="center" vertical="center"/>
    </xf>
    <xf numFmtId="164" fontId="17" fillId="0" borderId="2" xfId="0" applyNumberFormat="1" applyFont="1" applyFill="1" applyBorder="1" applyAlignment="1">
      <alignment horizontal="center" vertical="center"/>
    </xf>
    <xf numFmtId="165" fontId="17" fillId="0" borderId="2" xfId="0" applyNumberFormat="1" applyFont="1" applyBorder="1" applyAlignment="1">
      <alignment horizontal="center" vertical="center"/>
    </xf>
    <xf numFmtId="0" fontId="17" fillId="4" borderId="1" xfId="0" applyFont="1" applyFill="1" applyBorder="1" applyAlignment="1">
      <alignment horizontal="center" vertical="center"/>
    </xf>
    <xf numFmtId="0" fontId="17" fillId="0" borderId="1" xfId="0" applyFont="1" applyFill="1" applyBorder="1" applyAlignment="1">
      <alignment horizontal="center" vertical="center"/>
    </xf>
    <xf numFmtId="164" fontId="17" fillId="0" borderId="1" xfId="0" applyNumberFormat="1" applyFont="1" applyFill="1" applyBorder="1" applyAlignment="1">
      <alignment horizontal="center" vertical="center"/>
    </xf>
    <xf numFmtId="165" fontId="17" fillId="0" borderId="1" xfId="0" applyNumberFormat="1" applyFont="1" applyBorder="1" applyAlignment="1">
      <alignment horizontal="center" vertical="center"/>
    </xf>
    <xf numFmtId="0" fontId="37" fillId="4" borderId="1" xfId="0" applyFont="1" applyFill="1" applyBorder="1" applyAlignment="1">
      <alignment vertical="top"/>
    </xf>
    <xf numFmtId="0" fontId="37" fillId="0" borderId="1" xfId="0" applyFont="1" applyFill="1" applyBorder="1" applyAlignment="1">
      <alignment vertical="top"/>
    </xf>
    <xf numFmtId="49" fontId="37" fillId="4" borderId="1" xfId="0" applyNumberFormat="1" applyFont="1" applyFill="1" applyBorder="1" applyAlignment="1">
      <alignment horizontal="left" vertical="top" wrapText="1"/>
    </xf>
    <xf numFmtId="0" fontId="17" fillId="0" borderId="1" xfId="0" applyFont="1" applyFill="1" applyBorder="1" applyAlignment="1" applyProtection="1">
      <alignment horizontal="left" vertical="top" wrapText="1"/>
      <protection locked="0"/>
    </xf>
    <xf numFmtId="0" fontId="16" fillId="4" borderId="2" xfId="0" applyFont="1" applyFill="1" applyBorder="1" applyAlignment="1">
      <alignment horizontal="center" vertical="center"/>
    </xf>
    <xf numFmtId="49" fontId="9" fillId="0" borderId="2" xfId="0" applyNumberFormat="1" applyFont="1" applyFill="1" applyBorder="1" applyAlignment="1">
      <alignment horizontal="center" vertical="top"/>
    </xf>
    <xf numFmtId="0" fontId="9" fillId="0" borderId="2" xfId="0" applyFont="1" applyFill="1" applyBorder="1" applyAlignment="1">
      <alignment horizontal="left" vertical="top" wrapText="1"/>
    </xf>
    <xf numFmtId="0" fontId="9" fillId="0" borderId="3" xfId="0" applyFont="1" applyFill="1" applyBorder="1" applyAlignment="1">
      <alignment horizontal="left" vertical="top" wrapText="1"/>
    </xf>
    <xf numFmtId="49" fontId="9" fillId="0" borderId="3" xfId="0" applyNumberFormat="1" applyFont="1" applyFill="1" applyBorder="1" applyAlignment="1">
      <alignment horizontal="center" vertical="top"/>
    </xf>
    <xf numFmtId="0" fontId="9" fillId="0" borderId="2" xfId="0" applyFont="1" applyFill="1" applyBorder="1" applyAlignment="1">
      <alignment horizontal="center" vertical="top" wrapText="1"/>
    </xf>
    <xf numFmtId="49" fontId="12" fillId="0" borderId="3" xfId="0" applyNumberFormat="1" applyFont="1" applyFill="1" applyBorder="1" applyAlignment="1">
      <alignment horizontal="center" vertical="top"/>
    </xf>
    <xf numFmtId="0" fontId="12" fillId="0" borderId="3" xfId="0" applyFont="1" applyFill="1" applyBorder="1" applyAlignment="1">
      <alignment horizontal="left" vertical="top" wrapText="1"/>
    </xf>
    <xf numFmtId="0" fontId="9" fillId="0" borderId="3" xfId="0" applyFont="1" applyFill="1" applyBorder="1" applyAlignment="1">
      <alignment horizontal="center" vertical="top" wrapText="1"/>
    </xf>
    <xf numFmtId="9" fontId="9" fillId="0" borderId="2" xfId="1" applyFont="1" applyFill="1" applyBorder="1" applyAlignment="1">
      <alignment horizontal="left" vertical="top" wrapText="1"/>
    </xf>
    <xf numFmtId="9" fontId="9" fillId="0" borderId="2" xfId="1" applyFont="1" applyFill="1" applyBorder="1" applyAlignment="1">
      <alignment horizontal="center" vertical="top"/>
    </xf>
    <xf numFmtId="49" fontId="9" fillId="0" borderId="1" xfId="0" applyNumberFormat="1" applyFont="1" applyFill="1" applyBorder="1" applyAlignment="1">
      <alignment horizontal="center" vertical="top"/>
    </xf>
    <xf numFmtId="0" fontId="29" fillId="0" borderId="0" xfId="0" applyFont="1"/>
    <xf numFmtId="0" fontId="29" fillId="0" borderId="0" xfId="0" applyFont="1" applyFill="1"/>
    <xf numFmtId="0" fontId="18" fillId="0" borderId="0" xfId="0" applyFont="1" applyAlignment="1">
      <alignment horizontal="center"/>
    </xf>
    <xf numFmtId="164" fontId="18" fillId="0" borderId="0" xfId="0" applyNumberFormat="1" applyFont="1" applyAlignment="1">
      <alignment horizontal="center"/>
    </xf>
    <xf numFmtId="164" fontId="29" fillId="0" borderId="0" xfId="0" applyNumberFormat="1" applyFont="1"/>
    <xf numFmtId="0" fontId="9" fillId="0" borderId="0" xfId="0" applyFont="1"/>
    <xf numFmtId="164" fontId="9" fillId="0" borderId="1" xfId="0" applyNumberFormat="1" applyFont="1" applyFill="1" applyBorder="1" applyAlignment="1">
      <alignment horizontal="center" vertical="top" shrinkToFit="1"/>
    </xf>
    <xf numFmtId="0" fontId="17" fillId="4" borderId="1" xfId="0" applyFont="1" applyFill="1" applyBorder="1" applyAlignment="1" applyProtection="1">
      <alignment vertical="center"/>
      <protection locked="0"/>
    </xf>
    <xf numFmtId="164" fontId="2" fillId="4" borderId="5" xfId="0" applyNumberFormat="1" applyFont="1" applyFill="1" applyBorder="1" applyAlignment="1" applyProtection="1">
      <alignment horizontal="center" vertical="center"/>
      <protection locked="0"/>
    </xf>
    <xf numFmtId="165" fontId="2" fillId="0" borderId="1" xfId="0" applyNumberFormat="1" applyFont="1" applyBorder="1" applyAlignment="1">
      <alignment horizontal="center" vertical="center" wrapText="1"/>
    </xf>
    <xf numFmtId="0" fontId="16" fillId="4" borderId="3" xfId="0" applyFont="1" applyFill="1" applyBorder="1" applyAlignment="1" applyProtection="1">
      <alignment horizontal="left" vertical="top" wrapText="1"/>
      <protection locked="0"/>
    </xf>
    <xf numFmtId="0" fontId="17" fillId="4" borderId="1" xfId="0" applyFont="1" applyFill="1" applyBorder="1" applyAlignment="1">
      <alignment vertical="top" wrapText="1"/>
    </xf>
    <xf numFmtId="0" fontId="17" fillId="0" borderId="1" xfId="0" applyFont="1" applyFill="1" applyBorder="1" applyAlignment="1" applyProtection="1">
      <alignment horizontal="center" vertical="center"/>
      <protection locked="0"/>
    </xf>
    <xf numFmtId="164" fontId="16" fillId="0" borderId="9" xfId="0" applyNumberFormat="1" applyFont="1" applyFill="1" applyBorder="1" applyAlignment="1" applyProtection="1">
      <alignment horizontal="center" vertical="center"/>
      <protection locked="0"/>
    </xf>
    <xf numFmtId="164" fontId="16" fillId="0" borderId="5" xfId="0" applyNumberFormat="1" applyFont="1" applyFill="1" applyBorder="1" applyAlignment="1" applyProtection="1">
      <alignment horizontal="center" vertical="center"/>
      <protection locked="0"/>
    </xf>
    <xf numFmtId="164" fontId="2" fillId="0" borderId="5" xfId="0" applyNumberFormat="1" applyFont="1" applyFill="1" applyBorder="1" applyAlignment="1" applyProtection="1">
      <alignment horizontal="center" vertical="center"/>
      <protection locked="0"/>
    </xf>
    <xf numFmtId="164" fontId="9" fillId="0" borderId="1" xfId="0" applyNumberFormat="1" applyFont="1" applyFill="1" applyBorder="1"/>
    <xf numFmtId="164" fontId="9" fillId="0" borderId="1" xfId="0" applyNumberFormat="1" applyFont="1" applyBorder="1"/>
    <xf numFmtId="2" fontId="9" fillId="0" borderId="1" xfId="0" applyNumberFormat="1" applyFont="1" applyBorder="1"/>
    <xf numFmtId="49" fontId="12" fillId="3" borderId="3" xfId="0" applyNumberFormat="1" applyFont="1" applyFill="1" applyBorder="1" applyAlignment="1">
      <alignment vertical="top"/>
    </xf>
    <xf numFmtId="49" fontId="12" fillId="0" borderId="3" xfId="0" applyNumberFormat="1" applyFont="1" applyFill="1" applyBorder="1" applyAlignment="1">
      <alignment vertical="top"/>
    </xf>
    <xf numFmtId="0" fontId="12" fillId="3" borderId="3" xfId="0" applyFont="1" applyFill="1" applyBorder="1" applyAlignment="1">
      <alignment vertical="top" wrapText="1"/>
    </xf>
    <xf numFmtId="49" fontId="16" fillId="3" borderId="1" xfId="0" applyNumberFormat="1" applyFont="1" applyFill="1" applyBorder="1" applyAlignment="1">
      <alignment horizontal="center" vertical="top"/>
    </xf>
    <xf numFmtId="0" fontId="16" fillId="3" borderId="1" xfId="0" applyNumberFormat="1" applyFont="1" applyFill="1" applyBorder="1" applyAlignment="1">
      <alignment horizontal="center" vertical="top"/>
    </xf>
    <xf numFmtId="0" fontId="17" fillId="3" borderId="1" xfId="0" applyFont="1" applyFill="1" applyBorder="1" applyAlignment="1">
      <alignment horizontal="left" vertical="top" wrapText="1"/>
    </xf>
    <xf numFmtId="0" fontId="16" fillId="3" borderId="1" xfId="0" applyFont="1" applyFill="1" applyBorder="1" applyAlignment="1">
      <alignment horizontal="center" vertical="top" wrapText="1"/>
    </xf>
    <xf numFmtId="0" fontId="9" fillId="0" borderId="1" xfId="0" applyNumberFormat="1" applyFont="1" applyFill="1" applyBorder="1" applyAlignment="1">
      <alignment horizontal="left" vertical="top" wrapText="1"/>
    </xf>
    <xf numFmtId="49" fontId="5" fillId="0" borderId="1" xfId="0" applyNumberFormat="1" applyFont="1" applyFill="1" applyBorder="1" applyAlignment="1">
      <alignment horizontal="left" vertical="top" wrapText="1"/>
    </xf>
    <xf numFmtId="49" fontId="37" fillId="0" borderId="1" xfId="0" applyNumberFormat="1" applyFont="1" applyFill="1" applyBorder="1" applyAlignment="1">
      <alignment horizontal="left" vertical="top" wrapText="1"/>
    </xf>
    <xf numFmtId="0" fontId="37" fillId="0" borderId="1" xfId="0" applyNumberFormat="1" applyFont="1" applyFill="1" applyBorder="1"/>
    <xf numFmtId="0" fontId="5" fillId="0" borderId="1" xfId="0" applyFont="1" applyFill="1" applyBorder="1" applyAlignment="1">
      <alignment horizontal="left" vertical="top" wrapText="1"/>
    </xf>
    <xf numFmtId="2" fontId="37" fillId="0" borderId="1" xfId="0" applyNumberFormat="1" applyFont="1" applyFill="1" applyBorder="1" applyAlignment="1">
      <alignment horizontal="left" vertical="top" wrapText="1"/>
    </xf>
    <xf numFmtId="49" fontId="9" fillId="0" borderId="2" xfId="0" applyNumberFormat="1" applyFont="1" applyFill="1" applyBorder="1" applyAlignment="1">
      <alignment horizontal="center" vertical="top"/>
    </xf>
    <xf numFmtId="49" fontId="9" fillId="0" borderId="1" xfId="0" applyNumberFormat="1" applyFont="1" applyFill="1" applyBorder="1" applyAlignment="1">
      <alignment horizontal="center" vertical="top"/>
    </xf>
    <xf numFmtId="49" fontId="9" fillId="0" borderId="2" xfId="0" applyNumberFormat="1" applyFont="1" applyFill="1" applyBorder="1" applyAlignment="1">
      <alignment horizontal="center" vertical="top"/>
    </xf>
    <xf numFmtId="49" fontId="9" fillId="0" borderId="4" xfId="0" applyNumberFormat="1" applyFont="1" applyFill="1" applyBorder="1" applyAlignment="1">
      <alignment horizontal="center" vertical="top"/>
    </xf>
    <xf numFmtId="0" fontId="9" fillId="0" borderId="2" xfId="0" applyFont="1" applyFill="1" applyBorder="1" applyAlignment="1">
      <alignment horizontal="left" vertical="top" wrapText="1"/>
    </xf>
    <xf numFmtId="0" fontId="9" fillId="0" borderId="3" xfId="0" applyFont="1" applyFill="1" applyBorder="1" applyAlignment="1">
      <alignment horizontal="left" vertical="top" wrapText="1"/>
    </xf>
    <xf numFmtId="0" fontId="9" fillId="0" borderId="4" xfId="0" applyFont="1" applyFill="1" applyBorder="1" applyAlignment="1">
      <alignment horizontal="left" vertical="top" wrapText="1"/>
    </xf>
    <xf numFmtId="49" fontId="9" fillId="0" borderId="3" xfId="0" applyNumberFormat="1" applyFont="1" applyFill="1" applyBorder="1" applyAlignment="1">
      <alignment horizontal="center" vertical="top"/>
    </xf>
    <xf numFmtId="49" fontId="12" fillId="0" borderId="2" xfId="0" applyNumberFormat="1" applyFont="1" applyFill="1" applyBorder="1" applyAlignment="1">
      <alignment horizontal="center" vertical="top"/>
    </xf>
    <xf numFmtId="49" fontId="12" fillId="0" borderId="3" xfId="0" applyNumberFormat="1" applyFont="1" applyFill="1" applyBorder="1" applyAlignment="1">
      <alignment horizontal="center" vertical="top"/>
    </xf>
    <xf numFmtId="0" fontId="9" fillId="0" borderId="2" xfId="0" applyFont="1" applyFill="1" applyBorder="1" applyAlignment="1">
      <alignment horizontal="center" vertical="top" wrapText="1"/>
    </xf>
    <xf numFmtId="0" fontId="9" fillId="0" borderId="4" xfId="0" applyFont="1" applyFill="1" applyBorder="1" applyAlignment="1">
      <alignment horizontal="center" vertical="top" wrapText="1"/>
    </xf>
    <xf numFmtId="0" fontId="12" fillId="0" borderId="2" xfId="0" applyFont="1" applyFill="1" applyBorder="1" applyAlignment="1">
      <alignment horizontal="left" vertical="top" wrapText="1"/>
    </xf>
    <xf numFmtId="0" fontId="12" fillId="0" borderId="3" xfId="0" applyFont="1" applyFill="1" applyBorder="1" applyAlignment="1">
      <alignment horizontal="left" vertical="top" wrapText="1"/>
    </xf>
    <xf numFmtId="0" fontId="11" fillId="0" borderId="2" xfId="0" applyFont="1" applyFill="1" applyBorder="1" applyAlignment="1">
      <alignment horizontal="left" vertical="top" wrapText="1"/>
    </xf>
    <xf numFmtId="0" fontId="11" fillId="0" borderId="3" xfId="0" applyFont="1" applyFill="1" applyBorder="1" applyAlignment="1">
      <alignment horizontal="left" vertical="top" wrapText="1"/>
    </xf>
    <xf numFmtId="0" fontId="9" fillId="0" borderId="3" xfId="0" applyFont="1" applyFill="1" applyBorder="1" applyAlignment="1">
      <alignment horizontal="center" vertical="top" wrapText="1"/>
    </xf>
    <xf numFmtId="0" fontId="9" fillId="0" borderId="1" xfId="0" applyFont="1" applyFill="1" applyBorder="1" applyAlignment="1">
      <alignment horizontal="left" vertical="top" wrapText="1"/>
    </xf>
    <xf numFmtId="49" fontId="12" fillId="0" borderId="1" xfId="0" applyNumberFormat="1" applyFont="1" applyFill="1" applyBorder="1" applyAlignment="1">
      <alignment horizontal="center" vertical="top"/>
    </xf>
    <xf numFmtId="49" fontId="9" fillId="0" borderId="1" xfId="0" applyNumberFormat="1" applyFont="1" applyFill="1" applyBorder="1" applyAlignment="1">
      <alignment horizontal="center" vertical="top"/>
    </xf>
    <xf numFmtId="0" fontId="9" fillId="0" borderId="2" xfId="0" applyFont="1" applyFill="1" applyBorder="1" applyAlignment="1">
      <alignment vertical="top" wrapText="1"/>
    </xf>
    <xf numFmtId="0" fontId="9" fillId="0" borderId="3" xfId="0" applyFont="1" applyFill="1" applyBorder="1" applyAlignment="1">
      <alignment vertical="top" wrapText="1"/>
    </xf>
    <xf numFmtId="0" fontId="9" fillId="0" borderId="4" xfId="0" applyFont="1" applyFill="1" applyBorder="1" applyAlignment="1">
      <alignment vertical="top" wrapText="1"/>
    </xf>
    <xf numFmtId="0" fontId="12" fillId="3" borderId="2" xfId="0" applyFont="1" applyFill="1" applyBorder="1" applyAlignment="1">
      <alignment horizontal="left" vertical="top" wrapText="1"/>
    </xf>
    <xf numFmtId="0" fontId="12" fillId="3" borderId="3" xfId="0" applyFont="1" applyFill="1" applyBorder="1" applyAlignment="1">
      <alignment horizontal="left" vertical="top" wrapText="1"/>
    </xf>
    <xf numFmtId="0" fontId="1" fillId="0" borderId="0" xfId="0" applyFont="1" applyAlignment="1">
      <alignment horizontal="center"/>
    </xf>
    <xf numFmtId="0" fontId="9" fillId="3" borderId="2" xfId="0" applyFont="1" applyFill="1" applyBorder="1" applyAlignment="1">
      <alignment horizontal="center" vertical="top" wrapText="1"/>
    </xf>
    <xf numFmtId="0" fontId="9" fillId="3" borderId="4" xfId="0" applyFont="1" applyFill="1" applyBorder="1" applyAlignment="1">
      <alignment horizontal="center" vertical="top" wrapText="1"/>
    </xf>
    <xf numFmtId="0" fontId="9" fillId="3" borderId="2" xfId="0" applyFont="1" applyFill="1" applyBorder="1" applyAlignment="1">
      <alignment horizontal="left" vertical="top" wrapText="1"/>
    </xf>
    <xf numFmtId="0" fontId="9" fillId="3" borderId="4" xfId="0" applyFont="1" applyFill="1" applyBorder="1" applyAlignment="1">
      <alignment horizontal="left" vertical="top" wrapText="1"/>
    </xf>
    <xf numFmtId="49" fontId="9" fillId="3" borderId="2" xfId="0" applyNumberFormat="1" applyFont="1" applyFill="1" applyBorder="1" applyAlignment="1">
      <alignment horizontal="center" vertical="top"/>
    </xf>
    <xf numFmtId="49" fontId="9" fillId="3" borderId="4" xfId="0" applyNumberFormat="1" applyFont="1" applyFill="1" applyBorder="1" applyAlignment="1">
      <alignment horizontal="center" vertical="top"/>
    </xf>
    <xf numFmtId="0" fontId="11" fillId="3" borderId="2" xfId="0" applyFont="1" applyFill="1" applyBorder="1" applyAlignment="1">
      <alignment horizontal="left" vertical="top" wrapText="1"/>
    </xf>
    <xf numFmtId="0" fontId="11" fillId="3" borderId="4" xfId="0" applyFont="1" applyFill="1" applyBorder="1" applyAlignment="1">
      <alignment horizontal="left" vertical="top" wrapText="1"/>
    </xf>
    <xf numFmtId="0" fontId="2" fillId="0" borderId="0" xfId="0" applyFont="1" applyAlignment="1">
      <alignment horizontal="center" wrapText="1"/>
    </xf>
    <xf numFmtId="0" fontId="34" fillId="0" borderId="2" xfId="0" applyFont="1" applyBorder="1" applyAlignment="1">
      <alignment horizontal="center" vertical="top" wrapText="1"/>
    </xf>
    <xf numFmtId="0" fontId="34" fillId="0" borderId="4" xfId="0" applyFont="1" applyBorder="1" applyAlignment="1">
      <alignment horizontal="center" vertical="top" wrapText="1"/>
    </xf>
    <xf numFmtId="164" fontId="34" fillId="0" borderId="2" xfId="0" applyNumberFormat="1" applyFont="1" applyBorder="1" applyAlignment="1">
      <alignment horizontal="center" vertical="top" wrapText="1"/>
    </xf>
    <xf numFmtId="164" fontId="34" fillId="0" borderId="4" xfId="0" applyNumberFormat="1" applyFont="1" applyBorder="1" applyAlignment="1">
      <alignment horizontal="center" vertical="top" wrapText="1"/>
    </xf>
    <xf numFmtId="0" fontId="34" fillId="0" borderId="1" xfId="0" applyFont="1" applyBorder="1" applyAlignment="1">
      <alignment horizontal="center" vertical="top" wrapText="1"/>
    </xf>
    <xf numFmtId="0" fontId="4" fillId="0" borderId="1" xfId="0" applyFont="1" applyBorder="1" applyAlignment="1">
      <alignment horizontal="center" vertical="top" wrapText="1"/>
    </xf>
    <xf numFmtId="49" fontId="4" fillId="0" borderId="1" xfId="0" applyNumberFormat="1" applyFont="1" applyBorder="1" applyAlignment="1">
      <alignment horizontal="center" vertical="top" wrapText="1"/>
    </xf>
    <xf numFmtId="0" fontId="11" fillId="0" borderId="4" xfId="0" applyFont="1" applyFill="1" applyBorder="1" applyAlignment="1">
      <alignment horizontal="left" vertical="top" wrapText="1"/>
    </xf>
    <xf numFmtId="0" fontId="0" fillId="0" borderId="0" xfId="0" applyAlignment="1">
      <alignment horizontal="center"/>
    </xf>
    <xf numFmtId="49" fontId="12" fillId="0" borderId="4" xfId="0" applyNumberFormat="1" applyFont="1" applyFill="1" applyBorder="1" applyAlignment="1">
      <alignment horizontal="center" vertical="top"/>
    </xf>
    <xf numFmtId="0" fontId="0" fillId="0" borderId="4" xfId="0" applyBorder="1"/>
    <xf numFmtId="0" fontId="0" fillId="0" borderId="15" xfId="0" applyBorder="1" applyAlignment="1">
      <alignment horizontal="center"/>
    </xf>
    <xf numFmtId="0" fontId="0" fillId="0" borderId="0" xfId="0" applyBorder="1" applyAlignment="1">
      <alignment horizontal="center"/>
    </xf>
    <xf numFmtId="49" fontId="8" fillId="0" borderId="1" xfId="0" applyNumberFormat="1" applyFont="1" applyBorder="1" applyAlignment="1">
      <alignment horizontal="center" vertical="top"/>
    </xf>
    <xf numFmtId="0" fontId="8" fillId="0" borderId="1" xfId="0" applyFont="1" applyBorder="1" applyAlignment="1">
      <alignment vertical="top" wrapText="1"/>
    </xf>
    <xf numFmtId="0" fontId="5" fillId="0" borderId="0" xfId="0" applyFont="1" applyAlignment="1">
      <alignment horizontal="center" wrapText="1"/>
    </xf>
    <xf numFmtId="0" fontId="7" fillId="0" borderId="5" xfId="0" applyFont="1" applyBorder="1" applyAlignment="1">
      <alignment horizontal="center" vertical="top" wrapText="1"/>
    </xf>
    <xf numFmtId="0" fontId="7" fillId="0" borderId="6" xfId="0" applyFont="1" applyBorder="1" applyAlignment="1">
      <alignment horizontal="center" vertical="top" wrapText="1"/>
    </xf>
    <xf numFmtId="0" fontId="7" fillId="0" borderId="7" xfId="0" applyFont="1" applyBorder="1" applyAlignment="1">
      <alignment horizontal="center" vertical="top" wrapText="1"/>
    </xf>
    <xf numFmtId="0" fontId="7" fillId="0" borderId="8" xfId="0" applyFont="1" applyBorder="1" applyAlignment="1">
      <alignment horizontal="center" vertical="top" wrapText="1"/>
    </xf>
    <xf numFmtId="0" fontId="7" fillId="0" borderId="1" xfId="0" applyFont="1" applyBorder="1" applyAlignment="1">
      <alignment horizontal="center" vertical="top" wrapText="1"/>
    </xf>
    <xf numFmtId="0" fontId="3" fillId="0" borderId="0" xfId="0" applyFont="1" applyAlignment="1">
      <alignment horizontal="left" vertical="top" wrapText="1"/>
    </xf>
    <xf numFmtId="0" fontId="8" fillId="0" borderId="1" xfId="0" applyNumberFormat="1" applyFont="1" applyBorder="1" applyAlignment="1">
      <alignment vertical="top" wrapText="1"/>
    </xf>
    <xf numFmtId="49" fontId="9" fillId="0" borderId="1" xfId="0" applyNumberFormat="1" applyFont="1" applyFill="1" applyBorder="1" applyAlignment="1">
      <alignment horizontal="center" vertical="center" wrapText="1"/>
    </xf>
    <xf numFmtId="0" fontId="17" fillId="0" borderId="0" xfId="0" applyFont="1" applyAlignment="1">
      <alignment horizontal="center"/>
    </xf>
    <xf numFmtId="0" fontId="16" fillId="0" borderId="0" xfId="0" applyFont="1" applyFill="1" applyAlignment="1">
      <alignment horizontal="center"/>
    </xf>
    <xf numFmtId="0" fontId="18" fillId="0" borderId="0" xfId="0" applyFont="1" applyFill="1" applyAlignment="1">
      <alignment horizontal="center" vertical="center"/>
    </xf>
    <xf numFmtId="0" fontId="0" fillId="0" borderId="0" xfId="0" applyAlignment="1">
      <alignment vertical="center"/>
    </xf>
    <xf numFmtId="0" fontId="0" fillId="0" borderId="0" xfId="0" applyAlignment="1"/>
    <xf numFmtId="0" fontId="9" fillId="0" borderId="1" xfId="0" applyFont="1" applyFill="1" applyBorder="1" applyAlignment="1">
      <alignment horizontal="center" vertical="center" wrapText="1"/>
    </xf>
    <xf numFmtId="0" fontId="8" fillId="0" borderId="1" xfId="0" applyFont="1" applyBorder="1"/>
    <xf numFmtId="0" fontId="8" fillId="0" borderId="4" xfId="0" applyFont="1" applyBorder="1"/>
    <xf numFmtId="0" fontId="7" fillId="0" borderId="9" xfId="0" applyFont="1" applyBorder="1" applyAlignment="1">
      <alignment horizontal="center" vertical="top" wrapText="1"/>
    </xf>
    <xf numFmtId="0" fontId="7" fillId="0" borderId="10" xfId="0" applyFont="1" applyBorder="1" applyAlignment="1">
      <alignment horizontal="center" vertical="top" wrapText="1"/>
    </xf>
    <xf numFmtId="0" fontId="7" fillId="0" borderId="11" xfId="0" applyFont="1" applyBorder="1" applyAlignment="1">
      <alignment horizontal="center" vertical="top" wrapText="1"/>
    </xf>
    <xf numFmtId="0" fontId="5" fillId="0" borderId="0" xfId="0" applyFont="1" applyAlignment="1">
      <alignment horizontal="center"/>
    </xf>
    <xf numFmtId="0" fontId="2" fillId="0" borderId="0" xfId="0" applyFont="1" applyAlignment="1">
      <alignment horizontal="justify" vertical="center"/>
    </xf>
    <xf numFmtId="0" fontId="5" fillId="0" borderId="0" xfId="0" applyFont="1" applyAlignment="1">
      <alignment horizontal="justify" vertical="center"/>
    </xf>
    <xf numFmtId="0" fontId="16" fillId="0" borderId="1" xfId="0" applyFont="1" applyFill="1" applyBorder="1" applyAlignment="1" applyProtection="1">
      <alignment horizontal="center" vertical="center" wrapText="1"/>
      <protection locked="0"/>
    </xf>
    <xf numFmtId="0" fontId="16" fillId="0" borderId="1" xfId="0" applyFont="1" applyFill="1" applyBorder="1" applyAlignment="1" applyProtection="1">
      <protection locked="0"/>
    </xf>
    <xf numFmtId="0" fontId="16" fillId="0" borderId="9" xfId="0" applyFont="1" applyFill="1" applyBorder="1" applyAlignment="1" applyProtection="1">
      <alignment horizontal="center" vertical="center" wrapText="1"/>
      <protection locked="0"/>
    </xf>
    <xf numFmtId="0" fontId="16" fillId="0" borderId="9" xfId="0" applyFont="1" applyFill="1" applyBorder="1" applyAlignment="1" applyProtection="1">
      <protection locked="0"/>
    </xf>
    <xf numFmtId="2" fontId="16" fillId="0" borderId="9" xfId="0" applyNumberFormat="1" applyFont="1" applyFill="1" applyBorder="1" applyAlignment="1" applyProtection="1">
      <alignment horizontal="center" vertical="center" wrapText="1"/>
      <protection locked="0"/>
    </xf>
    <xf numFmtId="2" fontId="16" fillId="0" borderId="10" xfId="0" applyNumberFormat="1" applyFont="1" applyFill="1" applyBorder="1" applyAlignment="1" applyProtection="1">
      <alignment horizontal="center" vertical="center" wrapText="1"/>
      <protection locked="0"/>
    </xf>
    <xf numFmtId="2" fontId="5" fillId="0" borderId="11" xfId="0" applyNumberFormat="1" applyFont="1" applyBorder="1" applyAlignment="1" applyProtection="1">
      <alignment horizontal="center" vertical="center"/>
      <protection locked="0"/>
    </xf>
    <xf numFmtId="0" fontId="16" fillId="0" borderId="5" xfId="0" applyFont="1" applyFill="1" applyBorder="1" applyAlignment="1" applyProtection="1">
      <alignment horizontal="center" vertical="center" wrapText="1"/>
      <protection locked="0"/>
    </xf>
    <xf numFmtId="0" fontId="5" fillId="0" borderId="12" xfId="0" applyFont="1" applyBorder="1" applyAlignment="1" applyProtection="1">
      <protection locked="0"/>
    </xf>
    <xf numFmtId="0" fontId="5" fillId="0" borderId="7" xfId="0" applyFont="1" applyBorder="1" applyAlignment="1" applyProtection="1">
      <protection locked="0"/>
    </xf>
    <xf numFmtId="0" fontId="16" fillId="0" borderId="2" xfId="0" applyFont="1" applyFill="1" applyBorder="1" applyAlignment="1" applyProtection="1">
      <alignment horizontal="center" vertical="center" wrapText="1"/>
      <protection locked="0"/>
    </xf>
    <xf numFmtId="0" fontId="5" fillId="0" borderId="3" xfId="0" applyFont="1" applyBorder="1" applyAlignment="1" applyProtection="1">
      <protection locked="0"/>
    </xf>
    <xf numFmtId="0" fontId="5" fillId="0" borderId="4" xfId="0" applyFont="1" applyBorder="1" applyAlignment="1" applyProtection="1">
      <protection locked="0"/>
    </xf>
    <xf numFmtId="0" fontId="16" fillId="4" borderId="2" xfId="0" applyFont="1" applyFill="1" applyBorder="1" applyAlignment="1" applyProtection="1">
      <alignment horizontal="center" vertical="center" wrapText="1"/>
      <protection locked="0"/>
    </xf>
    <xf numFmtId="0" fontId="16" fillId="4" borderId="4" xfId="0" applyFont="1" applyFill="1" applyBorder="1" applyAlignment="1" applyProtection="1">
      <alignment horizontal="center" vertical="center" wrapText="1"/>
      <protection locked="0"/>
    </xf>
    <xf numFmtId="0" fontId="16" fillId="0" borderId="4" xfId="0" applyFont="1" applyFill="1" applyBorder="1" applyAlignment="1" applyProtection="1">
      <alignment horizontal="center" vertical="center" wrapText="1"/>
      <protection locked="0"/>
    </xf>
    <xf numFmtId="0" fontId="18" fillId="0" borderId="9" xfId="0" applyFont="1" applyFill="1" applyBorder="1" applyAlignment="1" applyProtection="1">
      <alignment horizontal="center"/>
      <protection locked="0"/>
    </xf>
    <xf numFmtId="0" fontId="18" fillId="0" borderId="10" xfId="0" applyFont="1" applyFill="1" applyBorder="1" applyAlignment="1" applyProtection="1">
      <alignment horizontal="center"/>
      <protection locked="0"/>
    </xf>
    <xf numFmtId="0" fontId="18" fillId="0" borderId="14" xfId="0" applyFont="1" applyFill="1" applyBorder="1" applyAlignment="1" applyProtection="1">
      <alignment horizontal="center"/>
      <protection locked="0"/>
    </xf>
    <xf numFmtId="0" fontId="18" fillId="0" borderId="9" xfId="0" applyFont="1" applyFill="1" applyBorder="1" applyAlignment="1">
      <alignment horizontal="justify" vertical="center"/>
    </xf>
    <xf numFmtId="0" fontId="18" fillId="0" borderId="10" xfId="0" applyFont="1" applyFill="1" applyBorder="1" applyAlignment="1">
      <alignment horizontal="justify" vertical="center"/>
    </xf>
    <xf numFmtId="0" fontId="5" fillId="0" borderId="10" xfId="0" applyFont="1" applyBorder="1" applyAlignment="1">
      <alignment horizontal="justify" vertical="center"/>
    </xf>
    <xf numFmtId="0" fontId="5" fillId="0" borderId="11" xfId="0" applyFont="1" applyBorder="1" applyAlignment="1">
      <alignment horizontal="justify" vertical="center"/>
    </xf>
    <xf numFmtId="0" fontId="19" fillId="4" borderId="9" xfId="0" applyFont="1" applyFill="1" applyBorder="1" applyAlignment="1">
      <alignment horizontal="left" vertical="top"/>
    </xf>
    <xf numFmtId="0" fontId="5" fillId="4" borderId="10" xfId="0" applyFont="1" applyFill="1" applyBorder="1" applyAlignment="1"/>
    <xf numFmtId="0" fontId="5" fillId="4" borderId="11" xfId="0" applyFont="1" applyFill="1" applyBorder="1" applyAlignment="1"/>
    <xf numFmtId="0" fontId="18" fillId="0" borderId="9" xfId="0" applyFont="1" applyFill="1" applyBorder="1" applyAlignment="1" applyProtection="1">
      <alignment horizontal="center" vertical="center"/>
      <protection locked="0"/>
    </xf>
    <xf numFmtId="0" fontId="18" fillId="0" borderId="10" xfId="0" applyFont="1" applyFill="1" applyBorder="1" applyAlignment="1" applyProtection="1">
      <alignment horizontal="center" vertical="center"/>
      <protection locked="0"/>
    </xf>
    <xf numFmtId="0" fontId="5" fillId="0" borderId="2" xfId="0" applyFont="1" applyBorder="1" applyAlignment="1">
      <alignment horizontal="left" vertical="top" wrapText="1"/>
    </xf>
    <xf numFmtId="0" fontId="5" fillId="0" borderId="3" xfId="0" applyFont="1" applyBorder="1" applyAlignment="1">
      <alignment horizontal="left" vertical="top" wrapText="1"/>
    </xf>
    <xf numFmtId="0" fontId="5" fillId="0" borderId="4" xfId="0" applyFont="1" applyBorder="1" applyAlignment="1">
      <alignment horizontal="left" vertical="top" wrapText="1"/>
    </xf>
    <xf numFmtId="0" fontId="5" fillId="0" borderId="1" xfId="0" applyFont="1" applyBorder="1" applyAlignment="1">
      <alignment horizontal="center" vertical="center" wrapText="1"/>
    </xf>
    <xf numFmtId="0" fontId="32" fillId="10" borderId="12" xfId="0" applyFont="1" applyFill="1" applyBorder="1" applyAlignment="1" applyProtection="1">
      <alignment horizontal="center" vertical="center"/>
    </xf>
    <xf numFmtId="0" fontId="32" fillId="10" borderId="0" xfId="0" applyFont="1" applyFill="1" applyAlignment="1" applyProtection="1">
      <alignment horizontal="center" vertical="center"/>
    </xf>
    <xf numFmtId="0" fontId="28" fillId="0" borderId="0" xfId="0" applyFont="1" applyAlignment="1" applyProtection="1">
      <alignment horizontal="center" vertical="center" wrapText="1"/>
    </xf>
    <xf numFmtId="0" fontId="27" fillId="0" borderId="1" xfId="0" applyFont="1" applyBorder="1" applyAlignment="1" applyProtection="1">
      <alignment horizontal="center" vertical="center" wrapText="1"/>
    </xf>
    <xf numFmtId="0" fontId="0" fillId="0" borderId="1" xfId="0" applyBorder="1" applyAlignment="1" applyProtection="1">
      <alignment vertical="center"/>
    </xf>
    <xf numFmtId="0" fontId="0" fillId="0" borderId="1" xfId="0" applyBorder="1" applyAlignment="1" applyProtection="1">
      <alignment horizontal="center" vertical="center" wrapText="1"/>
    </xf>
    <xf numFmtId="0" fontId="30" fillId="0" borderId="0" xfId="0" applyFont="1" applyBorder="1" applyAlignment="1" applyProtection="1">
      <alignment vertical="center" wrapText="1"/>
    </xf>
    <xf numFmtId="2" fontId="27" fillId="9" borderId="1" xfId="0" applyNumberFormat="1" applyFont="1" applyFill="1" applyBorder="1" applyAlignment="1" applyProtection="1">
      <alignment horizontal="center" vertical="center"/>
    </xf>
    <xf numFmtId="0" fontId="17" fillId="12" borderId="1" xfId="0" applyFont="1" applyFill="1" applyBorder="1" applyAlignment="1">
      <alignment horizontal="center" vertical="center"/>
    </xf>
  </cellXfs>
  <cellStyles count="4">
    <cellStyle name="st32" xfId="2"/>
    <cellStyle name="xl42" xfId="3"/>
    <cellStyle name="Обычный" xfId="0" builtinId="0"/>
    <cellStyle name="Процентный 2" xfId="1"/>
  </cellStyles>
  <dxfs count="0"/>
  <tableStyles count="0" defaultTableStyle="TableStyleMedium9" defaultPivotStyle="PivotStyleLight16"/>
  <colors>
    <mruColors>
      <color rgb="FFBFF7A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125"/>
  <sheetViews>
    <sheetView topLeftCell="A7" zoomScale="85" zoomScaleNormal="85" workbookViewId="0">
      <selection activeCell="K79" sqref="K79"/>
    </sheetView>
  </sheetViews>
  <sheetFormatPr defaultRowHeight="15" x14ac:dyDescent="0.25"/>
  <cols>
    <col min="1" max="4" width="4.7109375" customWidth="1"/>
    <col min="5" max="5" width="53" customWidth="1"/>
    <col min="6" max="6" width="30.85546875" customWidth="1"/>
    <col min="7" max="7" width="5.28515625" customWidth="1"/>
    <col min="8" max="8" width="4.140625" style="5" customWidth="1"/>
    <col min="9" max="9" width="4.140625" customWidth="1"/>
    <col min="10" max="10" width="11.28515625" customWidth="1"/>
    <col min="11" max="11" width="4.7109375" style="3" customWidth="1"/>
    <col min="12" max="13" width="12.7109375" style="297" customWidth="1"/>
    <col min="14" max="14" width="12.7109375" style="301" customWidth="1"/>
    <col min="15" max="15" width="10.5703125" style="302" customWidth="1"/>
    <col min="16" max="16" width="10.5703125" style="297" customWidth="1"/>
  </cols>
  <sheetData>
    <row r="1" spans="1:19" ht="15.75" x14ac:dyDescent="0.25">
      <c r="A1" s="354" t="s">
        <v>0</v>
      </c>
      <c r="B1" s="354"/>
      <c r="C1" s="354"/>
      <c r="D1" s="354"/>
      <c r="E1" s="354"/>
      <c r="F1" s="354"/>
      <c r="G1" s="354"/>
      <c r="H1" s="354"/>
      <c r="I1" s="354"/>
      <c r="J1" s="354"/>
      <c r="K1" s="354"/>
      <c r="L1" s="354"/>
      <c r="M1" s="354"/>
      <c r="N1" s="354"/>
      <c r="O1" s="354"/>
    </row>
    <row r="2" spans="1:19" ht="15.75" x14ac:dyDescent="0.25">
      <c r="A2" s="354" t="s">
        <v>112</v>
      </c>
      <c r="B2" s="354"/>
      <c r="C2" s="354"/>
      <c r="D2" s="354"/>
      <c r="E2" s="354"/>
      <c r="F2" s="354"/>
      <c r="G2" s="354"/>
      <c r="H2" s="354"/>
      <c r="I2" s="354"/>
      <c r="J2" s="354"/>
      <c r="K2" s="354"/>
      <c r="L2" s="354"/>
      <c r="M2" s="354"/>
      <c r="N2" s="354"/>
      <c r="O2" s="354"/>
    </row>
    <row r="3" spans="1:19" ht="15.75" x14ac:dyDescent="0.25">
      <c r="A3" s="1"/>
      <c r="B3" s="1"/>
      <c r="C3" s="1"/>
      <c r="D3" s="1"/>
      <c r="E3" s="1"/>
      <c r="F3" s="1"/>
      <c r="G3" s="1"/>
      <c r="H3" s="4"/>
      <c r="I3" s="1"/>
      <c r="J3" s="1"/>
      <c r="K3" s="6"/>
      <c r="L3" s="299"/>
      <c r="M3" s="299"/>
      <c r="N3" s="300"/>
      <c r="O3" s="299"/>
    </row>
    <row r="4" spans="1:19" ht="31.5" customHeight="1" x14ac:dyDescent="0.25">
      <c r="A4" s="363" t="s">
        <v>387</v>
      </c>
      <c r="B4" s="363"/>
      <c r="C4" s="363"/>
      <c r="D4" s="363"/>
      <c r="E4" s="363"/>
      <c r="F4" s="363"/>
      <c r="G4" s="363"/>
      <c r="H4" s="363"/>
      <c r="I4" s="363"/>
      <c r="J4" s="363"/>
      <c r="K4" s="363"/>
      <c r="L4" s="363"/>
      <c r="M4" s="363"/>
      <c r="N4" s="363"/>
      <c r="O4" s="363"/>
    </row>
    <row r="5" spans="1:19" ht="15.75" x14ac:dyDescent="0.25">
      <c r="A5" s="2"/>
    </row>
    <row r="6" spans="1:19" s="9" customFormat="1" ht="28.5" customHeight="1" x14ac:dyDescent="0.2">
      <c r="A6" s="369" t="s">
        <v>1</v>
      </c>
      <c r="B6" s="369"/>
      <c r="C6" s="369"/>
      <c r="D6" s="369"/>
      <c r="E6" s="369" t="s">
        <v>2</v>
      </c>
      <c r="F6" s="369" t="s">
        <v>3</v>
      </c>
      <c r="G6" s="369" t="s">
        <v>4</v>
      </c>
      <c r="H6" s="369"/>
      <c r="I6" s="369"/>
      <c r="J6" s="369"/>
      <c r="K6" s="369"/>
      <c r="L6" s="368" t="s">
        <v>5</v>
      </c>
      <c r="M6" s="368"/>
      <c r="N6" s="368"/>
      <c r="O6" s="368" t="s">
        <v>6</v>
      </c>
      <c r="P6" s="368"/>
    </row>
    <row r="7" spans="1:19" s="9" customFormat="1" ht="39" customHeight="1" x14ac:dyDescent="0.2">
      <c r="A7" s="369"/>
      <c r="B7" s="369"/>
      <c r="C7" s="369"/>
      <c r="D7" s="369"/>
      <c r="E7" s="369"/>
      <c r="F7" s="369"/>
      <c r="G7" s="369" t="s">
        <v>7</v>
      </c>
      <c r="H7" s="370" t="s">
        <v>8</v>
      </c>
      <c r="I7" s="369" t="s">
        <v>9</v>
      </c>
      <c r="J7" s="369" t="s">
        <v>10</v>
      </c>
      <c r="K7" s="369" t="s">
        <v>11</v>
      </c>
      <c r="L7" s="364" t="s">
        <v>369</v>
      </c>
      <c r="M7" s="364" t="s">
        <v>370</v>
      </c>
      <c r="N7" s="366" t="s">
        <v>17</v>
      </c>
      <c r="O7" s="368" t="s">
        <v>371</v>
      </c>
      <c r="P7" s="368" t="s">
        <v>372</v>
      </c>
    </row>
    <row r="8" spans="1:19" s="9" customFormat="1" ht="28.5" customHeight="1" x14ac:dyDescent="0.2">
      <c r="A8" s="7" t="s">
        <v>12</v>
      </c>
      <c r="B8" s="7" t="s">
        <v>13</v>
      </c>
      <c r="C8" s="7" t="s">
        <v>14</v>
      </c>
      <c r="D8" s="40" t="s">
        <v>15</v>
      </c>
      <c r="E8" s="369"/>
      <c r="F8" s="369"/>
      <c r="G8" s="369"/>
      <c r="H8" s="370"/>
      <c r="I8" s="369"/>
      <c r="J8" s="369"/>
      <c r="K8" s="369"/>
      <c r="L8" s="365"/>
      <c r="M8" s="365"/>
      <c r="N8" s="367"/>
      <c r="O8" s="368"/>
      <c r="P8" s="368"/>
    </row>
    <row r="9" spans="1:19" ht="15" customHeight="1" x14ac:dyDescent="0.25">
      <c r="A9" s="337" t="s">
        <v>32</v>
      </c>
      <c r="B9" s="161"/>
      <c r="C9" s="161"/>
      <c r="D9" s="161"/>
      <c r="E9" s="352" t="s">
        <v>282</v>
      </c>
      <c r="F9" s="41" t="s">
        <v>16</v>
      </c>
      <c r="G9" s="42"/>
      <c r="H9" s="42"/>
      <c r="I9" s="42"/>
      <c r="J9" s="42"/>
      <c r="K9" s="42"/>
      <c r="L9" s="52">
        <f>SUM(L10:L12)</f>
        <v>1584023.7000000004</v>
      </c>
      <c r="M9" s="52">
        <f>SUM(M10:M12)</f>
        <v>2070832.8441900008</v>
      </c>
      <c r="N9" s="52">
        <f>SUM(N10:N12)</f>
        <v>2035858.7163499999</v>
      </c>
      <c r="O9" s="52">
        <f>N9/L9*100</f>
        <v>128.52451111369098</v>
      </c>
      <c r="P9" s="52">
        <f>N9/M9*100</f>
        <v>98.311108115842117</v>
      </c>
      <c r="Q9" s="162"/>
      <c r="R9" s="162"/>
      <c r="S9" s="162"/>
    </row>
    <row r="10" spans="1:19" ht="90" customHeight="1" x14ac:dyDescent="0.25">
      <c r="A10" s="338"/>
      <c r="B10" s="316"/>
      <c r="C10" s="316"/>
      <c r="D10" s="316"/>
      <c r="E10" s="353"/>
      <c r="F10" s="43" t="s">
        <v>357</v>
      </c>
      <c r="G10" s="42" t="s">
        <v>353</v>
      </c>
      <c r="H10" s="42"/>
      <c r="I10" s="42"/>
      <c r="J10" s="42"/>
      <c r="K10" s="42"/>
      <c r="L10" s="52">
        <f>SUM(L13,L38,L58,L70,L115)</f>
        <v>1541881.6000000003</v>
      </c>
      <c r="M10" s="52">
        <f>SUM(M13,M38,M58,M70,M115)</f>
        <v>1864538.9191900007</v>
      </c>
      <c r="N10" s="52">
        <f>SUM(N13,N38,N58,N70,N115)</f>
        <v>1832213.7638000001</v>
      </c>
      <c r="O10" s="52">
        <f t="shared" ref="O10:O65" si="0">N10/L10*100</f>
        <v>118.82973140090651</v>
      </c>
      <c r="P10" s="52">
        <f t="shared" ref="P10:P21" si="1">N10/M10*100</f>
        <v>98.266319085254423</v>
      </c>
      <c r="Q10" s="162"/>
      <c r="R10" s="162"/>
      <c r="S10" s="162"/>
    </row>
    <row r="11" spans="1:19" ht="120" x14ac:dyDescent="0.25">
      <c r="A11" s="317"/>
      <c r="B11" s="316"/>
      <c r="C11" s="316"/>
      <c r="D11" s="316"/>
      <c r="E11" s="318"/>
      <c r="F11" s="125" t="s">
        <v>467</v>
      </c>
      <c r="G11" s="42" t="s">
        <v>376</v>
      </c>
      <c r="H11" s="42"/>
      <c r="I11" s="42"/>
      <c r="J11" s="42"/>
      <c r="K11" s="42"/>
      <c r="L11" s="52">
        <f>SUM(L39,L59)</f>
        <v>32142.1</v>
      </c>
      <c r="M11" s="52">
        <f t="shared" ref="M11:N11" si="2">SUM(M39,M59)</f>
        <v>27835</v>
      </c>
      <c r="N11" s="52">
        <f t="shared" si="2"/>
        <v>27313.352550000003</v>
      </c>
      <c r="O11" s="52">
        <f t="shared" si="0"/>
        <v>84.97687627753011</v>
      </c>
      <c r="P11" s="52">
        <f t="shared" si="1"/>
        <v>98.125929764684756</v>
      </c>
      <c r="Q11" s="162"/>
      <c r="R11" s="162"/>
      <c r="S11" s="162"/>
    </row>
    <row r="12" spans="1:19" ht="90" customHeight="1" x14ac:dyDescent="0.25">
      <c r="A12" s="164"/>
      <c r="B12" s="163"/>
      <c r="C12" s="163"/>
      <c r="D12" s="163"/>
      <c r="E12" s="165"/>
      <c r="F12" s="125" t="s">
        <v>466</v>
      </c>
      <c r="G12" s="42" t="s">
        <v>379</v>
      </c>
      <c r="H12" s="42"/>
      <c r="I12" s="42"/>
      <c r="J12" s="42"/>
      <c r="K12" s="42"/>
      <c r="L12" s="52">
        <f>SUM(L71)</f>
        <v>10000</v>
      </c>
      <c r="M12" s="52">
        <f>SUM(M71)</f>
        <v>178458.92499999999</v>
      </c>
      <c r="N12" s="52">
        <f>SUM(N71)</f>
        <v>176331.59999999998</v>
      </c>
      <c r="O12" s="52">
        <f t="shared" si="0"/>
        <v>1763.3159999999996</v>
      </c>
      <c r="P12" s="52">
        <f t="shared" si="1"/>
        <v>98.807946982758068</v>
      </c>
      <c r="Q12" s="162"/>
      <c r="R12" s="162"/>
      <c r="S12" s="162"/>
    </row>
    <row r="13" spans="1:19" x14ac:dyDescent="0.25">
      <c r="A13" s="42" t="s">
        <v>32</v>
      </c>
      <c r="B13" s="42" t="s">
        <v>34</v>
      </c>
      <c r="C13" s="42"/>
      <c r="D13" s="42"/>
      <c r="E13" s="44" t="s">
        <v>46</v>
      </c>
      <c r="F13" s="43" t="s">
        <v>33</v>
      </c>
      <c r="G13" s="42" t="s">
        <v>353</v>
      </c>
      <c r="H13" s="42"/>
      <c r="I13" s="42"/>
      <c r="J13" s="42"/>
      <c r="K13" s="42"/>
      <c r="L13" s="52">
        <f>SUM(L14,L19,L27,L32,L34)</f>
        <v>1226511.2000000002</v>
      </c>
      <c r="M13" s="52">
        <f t="shared" ref="M13:N13" si="3">SUM(M14,M19,M27,M32,M34)</f>
        <v>1387893.1629800003</v>
      </c>
      <c r="N13" s="52">
        <f t="shared" si="3"/>
        <v>1382398.59693</v>
      </c>
      <c r="O13" s="52">
        <f t="shared" si="0"/>
        <v>112.70982253810644</v>
      </c>
      <c r="P13" s="52">
        <f t="shared" si="1"/>
        <v>99.604107420040705</v>
      </c>
    </row>
    <row r="14" spans="1:19" x14ac:dyDescent="0.25">
      <c r="A14" s="36" t="s">
        <v>32</v>
      </c>
      <c r="B14" s="36" t="s">
        <v>34</v>
      </c>
      <c r="C14" s="36" t="s">
        <v>32</v>
      </c>
      <c r="D14" s="36"/>
      <c r="E14" s="45" t="s">
        <v>111</v>
      </c>
      <c r="F14" s="43" t="s">
        <v>33</v>
      </c>
      <c r="G14" s="36" t="s">
        <v>353</v>
      </c>
      <c r="H14" s="36"/>
      <c r="I14" s="36"/>
      <c r="J14" s="36"/>
      <c r="K14" s="36"/>
      <c r="L14" s="38">
        <f>L15+L16+L17+L18</f>
        <v>490416.5</v>
      </c>
      <c r="M14" s="38">
        <f t="shared" ref="M14:N14" si="4">M15+M16+M17+M18</f>
        <v>553442.4</v>
      </c>
      <c r="N14" s="38">
        <f t="shared" si="4"/>
        <v>552211.30000000005</v>
      </c>
      <c r="O14" s="52">
        <f t="shared" si="0"/>
        <v>112.60047327118889</v>
      </c>
      <c r="P14" s="52">
        <f t="shared" si="1"/>
        <v>99.777555893802145</v>
      </c>
    </row>
    <row r="15" spans="1:19" ht="60" customHeight="1" x14ac:dyDescent="0.25">
      <c r="A15" s="36" t="s">
        <v>32</v>
      </c>
      <c r="B15" s="36" t="s">
        <v>34</v>
      </c>
      <c r="C15" s="36" t="s">
        <v>32</v>
      </c>
      <c r="D15" s="36" t="s">
        <v>34</v>
      </c>
      <c r="E15" s="45" t="s">
        <v>271</v>
      </c>
      <c r="F15" s="43" t="s">
        <v>33</v>
      </c>
      <c r="G15" s="36" t="s">
        <v>353</v>
      </c>
      <c r="H15" s="36" t="s">
        <v>35</v>
      </c>
      <c r="I15" s="36" t="s">
        <v>32</v>
      </c>
      <c r="J15" s="36" t="s">
        <v>68</v>
      </c>
      <c r="K15" s="37" t="s">
        <v>36</v>
      </c>
      <c r="L15" s="17">
        <v>383803</v>
      </c>
      <c r="M15" s="17">
        <v>441477.7</v>
      </c>
      <c r="N15" s="17">
        <v>440461.2</v>
      </c>
      <c r="O15" s="52">
        <f t="shared" si="0"/>
        <v>114.76231295742869</v>
      </c>
      <c r="P15" s="52">
        <f t="shared" si="1"/>
        <v>99.769750544591489</v>
      </c>
    </row>
    <row r="16" spans="1:19" s="297" customFormat="1" ht="30" customHeight="1" x14ac:dyDescent="0.25">
      <c r="A16" s="359" t="s">
        <v>32</v>
      </c>
      <c r="B16" s="359" t="s">
        <v>34</v>
      </c>
      <c r="C16" s="359" t="s">
        <v>32</v>
      </c>
      <c r="D16" s="359" t="s">
        <v>37</v>
      </c>
      <c r="E16" s="357" t="s">
        <v>84</v>
      </c>
      <c r="F16" s="355" t="s">
        <v>104</v>
      </c>
      <c r="G16" s="36" t="s">
        <v>353</v>
      </c>
      <c r="H16" s="36" t="s">
        <v>35</v>
      </c>
      <c r="I16" s="36" t="s">
        <v>32</v>
      </c>
      <c r="J16" s="36" t="s">
        <v>69</v>
      </c>
      <c r="K16" s="37" t="s">
        <v>36</v>
      </c>
      <c r="L16" s="17">
        <v>106313.5</v>
      </c>
      <c r="M16" s="17">
        <v>111904.8</v>
      </c>
      <c r="N16" s="17">
        <v>111690.2</v>
      </c>
      <c r="O16" s="52">
        <f t="shared" si="0"/>
        <v>105.05740098858564</v>
      </c>
      <c r="P16" s="52">
        <f t="shared" si="1"/>
        <v>99.808229852517499</v>
      </c>
    </row>
    <row r="17" spans="1:16" x14ac:dyDescent="0.25">
      <c r="A17" s="360"/>
      <c r="B17" s="360"/>
      <c r="C17" s="360"/>
      <c r="D17" s="360"/>
      <c r="E17" s="358"/>
      <c r="F17" s="356"/>
      <c r="G17" s="36" t="s">
        <v>353</v>
      </c>
      <c r="H17" s="36" t="s">
        <v>35</v>
      </c>
      <c r="I17" s="36" t="s">
        <v>32</v>
      </c>
      <c r="J17" s="36" t="s">
        <v>447</v>
      </c>
      <c r="K17" s="37" t="s">
        <v>66</v>
      </c>
      <c r="L17" s="17">
        <v>0</v>
      </c>
      <c r="M17" s="17">
        <v>59.9</v>
      </c>
      <c r="N17" s="17">
        <v>59.9</v>
      </c>
      <c r="O17" s="52" t="e">
        <f t="shared" si="0"/>
        <v>#DIV/0!</v>
      </c>
      <c r="P17" s="52">
        <f t="shared" si="1"/>
        <v>100</v>
      </c>
    </row>
    <row r="18" spans="1:16" ht="75" customHeight="1" x14ac:dyDescent="0.25">
      <c r="A18" s="36" t="s">
        <v>32</v>
      </c>
      <c r="B18" s="36" t="s">
        <v>34</v>
      </c>
      <c r="C18" s="36" t="s">
        <v>32</v>
      </c>
      <c r="D18" s="36" t="s">
        <v>48</v>
      </c>
      <c r="E18" s="45" t="s">
        <v>448</v>
      </c>
      <c r="F18" s="43" t="s">
        <v>33</v>
      </c>
      <c r="G18" s="36" t="s">
        <v>353</v>
      </c>
      <c r="H18" s="36" t="s">
        <v>35</v>
      </c>
      <c r="I18" s="36" t="s">
        <v>32</v>
      </c>
      <c r="J18" s="36" t="s">
        <v>449</v>
      </c>
      <c r="K18" s="37" t="s">
        <v>450</v>
      </c>
      <c r="L18" s="17">
        <v>300</v>
      </c>
      <c r="M18" s="17">
        <v>0</v>
      </c>
      <c r="N18" s="17">
        <v>0</v>
      </c>
      <c r="O18" s="52">
        <f t="shared" ref="O18" si="5">N18/L18*100</f>
        <v>0</v>
      </c>
      <c r="P18" s="52" t="e">
        <f t="shared" ref="P18" si="6">N18/M18*100</f>
        <v>#DIV/0!</v>
      </c>
    </row>
    <row r="19" spans="1:16" x14ac:dyDescent="0.25">
      <c r="A19" s="36" t="s">
        <v>32</v>
      </c>
      <c r="B19" s="36" t="s">
        <v>34</v>
      </c>
      <c r="C19" s="36" t="s">
        <v>38</v>
      </c>
      <c r="D19" s="36"/>
      <c r="E19" s="46" t="s">
        <v>70</v>
      </c>
      <c r="F19" s="43" t="s">
        <v>33</v>
      </c>
      <c r="G19" s="36" t="s">
        <v>353</v>
      </c>
      <c r="H19" s="36"/>
      <c r="I19" s="36"/>
      <c r="J19" s="36"/>
      <c r="K19" s="36"/>
      <c r="L19" s="38">
        <f>SUM(L20:L26)</f>
        <v>726048.20000000007</v>
      </c>
      <c r="M19" s="38">
        <f>SUM(M20:M26)</f>
        <v>822738.3</v>
      </c>
      <c r="N19" s="38">
        <f>SUM(N20:N26)</f>
        <v>819009.09999999986</v>
      </c>
      <c r="O19" s="52">
        <f t="shared" si="0"/>
        <v>112.80368162885051</v>
      </c>
      <c r="P19" s="52">
        <f t="shared" si="1"/>
        <v>99.546733147101548</v>
      </c>
    </row>
    <row r="20" spans="1:16" s="297" customFormat="1" ht="105" x14ac:dyDescent="0.25">
      <c r="A20" s="36" t="s">
        <v>32</v>
      </c>
      <c r="B20" s="36" t="s">
        <v>34</v>
      </c>
      <c r="C20" s="36" t="s">
        <v>38</v>
      </c>
      <c r="D20" s="36" t="s">
        <v>34</v>
      </c>
      <c r="E20" s="45" t="s">
        <v>272</v>
      </c>
      <c r="F20" s="43" t="s">
        <v>104</v>
      </c>
      <c r="G20" s="36" t="s">
        <v>353</v>
      </c>
      <c r="H20" s="36" t="s">
        <v>35</v>
      </c>
      <c r="I20" s="36" t="s">
        <v>38</v>
      </c>
      <c r="J20" s="36" t="s">
        <v>71</v>
      </c>
      <c r="K20" s="37" t="s">
        <v>36</v>
      </c>
      <c r="L20" s="17">
        <v>644595.30000000005</v>
      </c>
      <c r="M20" s="17">
        <v>699457.3</v>
      </c>
      <c r="N20" s="17">
        <v>696141.7</v>
      </c>
      <c r="O20" s="52">
        <f t="shared" si="0"/>
        <v>107.99670739144389</v>
      </c>
      <c r="P20" s="52">
        <f t="shared" si="1"/>
        <v>99.525975352605499</v>
      </c>
    </row>
    <row r="21" spans="1:16" s="297" customFormat="1" ht="45" x14ac:dyDescent="0.25">
      <c r="A21" s="359" t="s">
        <v>32</v>
      </c>
      <c r="B21" s="359" t="s">
        <v>34</v>
      </c>
      <c r="C21" s="359" t="s">
        <v>38</v>
      </c>
      <c r="D21" s="359" t="s">
        <v>37</v>
      </c>
      <c r="E21" s="361" t="s">
        <v>84</v>
      </c>
      <c r="F21" s="355" t="s">
        <v>104</v>
      </c>
      <c r="G21" s="36" t="s">
        <v>353</v>
      </c>
      <c r="H21" s="36" t="s">
        <v>35</v>
      </c>
      <c r="I21" s="36" t="s">
        <v>38</v>
      </c>
      <c r="J21" s="36" t="s">
        <v>72</v>
      </c>
      <c r="K21" s="37" t="s">
        <v>375</v>
      </c>
      <c r="L21" s="17">
        <v>81052.899999999994</v>
      </c>
      <c r="M21" s="17">
        <v>69429.7</v>
      </c>
      <c r="N21" s="17">
        <v>69096.600000000006</v>
      </c>
      <c r="O21" s="52">
        <f t="shared" si="0"/>
        <v>85.248769630697979</v>
      </c>
      <c r="P21" s="52">
        <f t="shared" si="1"/>
        <v>99.520234136111796</v>
      </c>
    </row>
    <row r="22" spans="1:16" s="297" customFormat="1" ht="30" x14ac:dyDescent="0.25">
      <c r="A22" s="360"/>
      <c r="B22" s="360"/>
      <c r="C22" s="360"/>
      <c r="D22" s="360"/>
      <c r="E22" s="362"/>
      <c r="F22" s="356"/>
      <c r="G22" s="36" t="s">
        <v>353</v>
      </c>
      <c r="H22" s="36" t="s">
        <v>35</v>
      </c>
      <c r="I22" s="36" t="s">
        <v>38</v>
      </c>
      <c r="J22" s="36" t="s">
        <v>451</v>
      </c>
      <c r="K22" s="37" t="s">
        <v>43</v>
      </c>
      <c r="L22" s="17">
        <v>0</v>
      </c>
      <c r="M22" s="17">
        <v>988.2</v>
      </c>
      <c r="N22" s="17">
        <v>988.2</v>
      </c>
      <c r="O22" s="52" t="e">
        <f t="shared" ref="O22" si="7">N22/L22*100</f>
        <v>#DIV/0!</v>
      </c>
      <c r="P22" s="52">
        <f t="shared" ref="P22" si="8">N22/M22*100</f>
        <v>100</v>
      </c>
    </row>
    <row r="23" spans="1:16" s="298" customFormat="1" ht="60" x14ac:dyDescent="0.25">
      <c r="A23" s="286" t="s">
        <v>32</v>
      </c>
      <c r="B23" s="286" t="s">
        <v>34</v>
      </c>
      <c r="C23" s="286" t="s">
        <v>38</v>
      </c>
      <c r="D23" s="286" t="s">
        <v>49</v>
      </c>
      <c r="E23" s="287" t="s">
        <v>273</v>
      </c>
      <c r="F23" s="290" t="s">
        <v>104</v>
      </c>
      <c r="G23" s="330" t="s">
        <v>353</v>
      </c>
      <c r="H23" s="330" t="s">
        <v>35</v>
      </c>
      <c r="I23" s="330" t="s">
        <v>42</v>
      </c>
      <c r="J23" s="330" t="s">
        <v>73</v>
      </c>
      <c r="K23" s="39" t="s">
        <v>76</v>
      </c>
      <c r="L23" s="38">
        <v>100</v>
      </c>
      <c r="M23" s="38">
        <v>100</v>
      </c>
      <c r="N23" s="38">
        <v>99.9</v>
      </c>
      <c r="O23" s="52">
        <f t="shared" si="0"/>
        <v>99.9</v>
      </c>
      <c r="P23" s="52">
        <f t="shared" ref="P23:P25" si="9">N23/M23*100</f>
        <v>99.9</v>
      </c>
    </row>
    <row r="24" spans="1:16" s="298" customFormat="1" ht="45" x14ac:dyDescent="0.25">
      <c r="A24" s="331" t="s">
        <v>32</v>
      </c>
      <c r="B24" s="331" t="s">
        <v>34</v>
      </c>
      <c r="C24" s="331" t="s">
        <v>38</v>
      </c>
      <c r="D24" s="331" t="s">
        <v>50</v>
      </c>
      <c r="E24" s="343" t="s">
        <v>47</v>
      </c>
      <c r="F24" s="339" t="s">
        <v>104</v>
      </c>
      <c r="G24" s="329" t="s">
        <v>353</v>
      </c>
      <c r="H24" s="329" t="s">
        <v>35</v>
      </c>
      <c r="I24" s="329" t="s">
        <v>42</v>
      </c>
      <c r="J24" s="329" t="s">
        <v>75</v>
      </c>
      <c r="K24" s="170" t="s">
        <v>76</v>
      </c>
      <c r="L24" s="169">
        <v>300</v>
      </c>
      <c r="M24" s="169">
        <v>300</v>
      </c>
      <c r="N24" s="169">
        <v>299.7</v>
      </c>
      <c r="O24" s="52">
        <f t="shared" si="0"/>
        <v>99.9</v>
      </c>
      <c r="P24" s="52">
        <f t="shared" si="9"/>
        <v>99.9</v>
      </c>
    </row>
    <row r="25" spans="1:16" s="298" customFormat="1" ht="30" x14ac:dyDescent="0.25">
      <c r="A25" s="336"/>
      <c r="B25" s="336"/>
      <c r="C25" s="336"/>
      <c r="D25" s="336"/>
      <c r="E25" s="344"/>
      <c r="F25" s="345"/>
      <c r="G25" s="36" t="s">
        <v>353</v>
      </c>
      <c r="H25" s="36" t="s">
        <v>35</v>
      </c>
      <c r="I25" s="36" t="s">
        <v>42</v>
      </c>
      <c r="J25" s="36" t="s">
        <v>280</v>
      </c>
      <c r="K25" s="37" t="s">
        <v>43</v>
      </c>
      <c r="L25" s="17">
        <v>0</v>
      </c>
      <c r="M25" s="17">
        <v>2507.8000000000002</v>
      </c>
      <c r="N25" s="17">
        <v>2507.6</v>
      </c>
      <c r="O25" s="52" t="e">
        <f t="shared" ref="O25" si="10">N25/L25*100</f>
        <v>#DIV/0!</v>
      </c>
      <c r="P25" s="52">
        <f t="shared" si="9"/>
        <v>99.992024882367005</v>
      </c>
    </row>
    <row r="26" spans="1:16" s="298" customFormat="1" ht="105" customHeight="1" x14ac:dyDescent="0.25">
      <c r="A26" s="296" t="s">
        <v>32</v>
      </c>
      <c r="B26" s="296" t="s">
        <v>34</v>
      </c>
      <c r="C26" s="296" t="s">
        <v>38</v>
      </c>
      <c r="D26" s="296" t="s">
        <v>119</v>
      </c>
      <c r="E26" s="194" t="s">
        <v>454</v>
      </c>
      <c r="F26" s="195" t="s">
        <v>104</v>
      </c>
      <c r="G26" s="330" t="s">
        <v>353</v>
      </c>
      <c r="H26" s="330" t="s">
        <v>35</v>
      </c>
      <c r="I26" s="330" t="s">
        <v>38</v>
      </c>
      <c r="J26" s="330" t="s">
        <v>334</v>
      </c>
      <c r="K26" s="39" t="s">
        <v>43</v>
      </c>
      <c r="L26" s="38">
        <v>0</v>
      </c>
      <c r="M26" s="38">
        <v>49955.3</v>
      </c>
      <c r="N26" s="38">
        <v>49875.4</v>
      </c>
      <c r="O26" s="52" t="e">
        <f t="shared" ref="O26" si="11">N26/L26*100</f>
        <v>#DIV/0!</v>
      </c>
      <c r="P26" s="52">
        <f t="shared" ref="P26:P48" si="12">N26/M26*100</f>
        <v>99.840057010967797</v>
      </c>
    </row>
    <row r="27" spans="1:16" s="58" customFormat="1" ht="30" x14ac:dyDescent="0.25">
      <c r="A27" s="129" t="s">
        <v>32</v>
      </c>
      <c r="B27" s="129" t="s">
        <v>34</v>
      </c>
      <c r="C27" s="129" t="s">
        <v>41</v>
      </c>
      <c r="D27" s="129"/>
      <c r="E27" s="130" t="s">
        <v>77</v>
      </c>
      <c r="F27" s="47" t="s">
        <v>104</v>
      </c>
      <c r="G27" s="129" t="s">
        <v>353</v>
      </c>
      <c r="H27" s="129"/>
      <c r="I27" s="129"/>
      <c r="J27" s="129"/>
      <c r="K27" s="129"/>
      <c r="L27" s="303">
        <f>L28+L29+L30+L31</f>
        <v>2446.5000000000005</v>
      </c>
      <c r="M27" s="303">
        <f t="shared" ref="M27:N27" si="13">M28+M29+M30+M31</f>
        <v>1948.3629799999999</v>
      </c>
      <c r="N27" s="303">
        <f t="shared" si="13"/>
        <v>1948.3629799999999</v>
      </c>
      <c r="O27" s="52">
        <f t="shared" si="0"/>
        <v>79.63878929082361</v>
      </c>
      <c r="P27" s="52">
        <f t="shared" si="12"/>
        <v>100</v>
      </c>
    </row>
    <row r="28" spans="1:16" s="298" customFormat="1" ht="90.75" customHeight="1" x14ac:dyDescent="0.25">
      <c r="A28" s="296" t="s">
        <v>32</v>
      </c>
      <c r="B28" s="296" t="s">
        <v>34</v>
      </c>
      <c r="C28" s="296" t="s">
        <v>41</v>
      </c>
      <c r="D28" s="296" t="s">
        <v>34</v>
      </c>
      <c r="E28" s="194" t="s">
        <v>453</v>
      </c>
      <c r="F28" s="195" t="s">
        <v>104</v>
      </c>
      <c r="G28" s="296" t="s">
        <v>353</v>
      </c>
      <c r="H28" s="296" t="s">
        <v>39</v>
      </c>
      <c r="I28" s="296" t="s">
        <v>40</v>
      </c>
      <c r="J28" s="296" t="s">
        <v>78</v>
      </c>
      <c r="K28" s="296" t="s">
        <v>79</v>
      </c>
      <c r="L28" s="38">
        <v>2050.9</v>
      </c>
      <c r="M28" s="38">
        <v>1312.6989799999999</v>
      </c>
      <c r="N28" s="38">
        <v>1312.6989799999999</v>
      </c>
      <c r="O28" s="52">
        <f t="shared" si="0"/>
        <v>64.005996391827964</v>
      </c>
      <c r="P28" s="52">
        <f t="shared" si="12"/>
        <v>100</v>
      </c>
    </row>
    <row r="29" spans="1:16" s="298" customFormat="1" ht="90" customHeight="1" x14ac:dyDescent="0.25">
      <c r="A29" s="286" t="s">
        <v>32</v>
      </c>
      <c r="B29" s="286" t="s">
        <v>34</v>
      </c>
      <c r="C29" s="286" t="s">
        <v>41</v>
      </c>
      <c r="D29" s="286" t="s">
        <v>37</v>
      </c>
      <c r="E29" s="287" t="s">
        <v>455</v>
      </c>
      <c r="F29" s="290" t="s">
        <v>104</v>
      </c>
      <c r="G29" s="296" t="s">
        <v>353</v>
      </c>
      <c r="H29" s="296" t="s">
        <v>39</v>
      </c>
      <c r="I29" s="296" t="s">
        <v>40</v>
      </c>
      <c r="J29" s="296" t="s">
        <v>80</v>
      </c>
      <c r="K29" s="39" t="s">
        <v>43</v>
      </c>
      <c r="L29" s="38">
        <v>90.8</v>
      </c>
      <c r="M29" s="38">
        <v>179.9348</v>
      </c>
      <c r="N29" s="38">
        <v>179.9348</v>
      </c>
      <c r="O29" s="52">
        <f t="shared" si="0"/>
        <v>198.16607929515419</v>
      </c>
      <c r="P29" s="52">
        <f t="shared" si="12"/>
        <v>100</v>
      </c>
    </row>
    <row r="30" spans="1:16" s="298" customFormat="1" ht="30" x14ac:dyDescent="0.25">
      <c r="A30" s="331" t="s">
        <v>32</v>
      </c>
      <c r="B30" s="331" t="s">
        <v>34</v>
      </c>
      <c r="C30" s="331" t="s">
        <v>41</v>
      </c>
      <c r="D30" s="331" t="s">
        <v>48</v>
      </c>
      <c r="E30" s="333" t="s">
        <v>274</v>
      </c>
      <c r="F30" s="339" t="s">
        <v>104</v>
      </c>
      <c r="G30" s="296" t="s">
        <v>353</v>
      </c>
      <c r="H30" s="296" t="s">
        <v>39</v>
      </c>
      <c r="I30" s="296" t="s">
        <v>40</v>
      </c>
      <c r="J30" s="296" t="s">
        <v>81</v>
      </c>
      <c r="K30" s="39" t="s">
        <v>43</v>
      </c>
      <c r="L30" s="38">
        <v>300.8</v>
      </c>
      <c r="M30" s="38">
        <v>451.12920000000003</v>
      </c>
      <c r="N30" s="38">
        <v>451.12920000000003</v>
      </c>
      <c r="O30" s="52">
        <f t="shared" si="0"/>
        <v>149.97646276595745</v>
      </c>
      <c r="P30" s="52">
        <f t="shared" si="12"/>
        <v>100</v>
      </c>
    </row>
    <row r="31" spans="1:16" s="298" customFormat="1" ht="74.25" customHeight="1" x14ac:dyDescent="0.25">
      <c r="A31" s="332"/>
      <c r="B31" s="332"/>
      <c r="C31" s="332"/>
      <c r="D31" s="332"/>
      <c r="E31" s="335"/>
      <c r="F31" s="340"/>
      <c r="G31" s="296" t="s">
        <v>353</v>
      </c>
      <c r="H31" s="296" t="s">
        <v>39</v>
      </c>
      <c r="I31" s="296" t="s">
        <v>40</v>
      </c>
      <c r="J31" s="296" t="s">
        <v>335</v>
      </c>
      <c r="K31" s="39" t="s">
        <v>66</v>
      </c>
      <c r="L31" s="38">
        <v>4</v>
      </c>
      <c r="M31" s="38">
        <v>4.5999999999999996</v>
      </c>
      <c r="N31" s="38">
        <v>4.5999999999999996</v>
      </c>
      <c r="O31" s="52">
        <f t="shared" si="0"/>
        <v>114.99999999999999</v>
      </c>
      <c r="P31" s="52">
        <f t="shared" si="12"/>
        <v>100</v>
      </c>
    </row>
    <row r="32" spans="1:16" s="58" customFormat="1" ht="30" x14ac:dyDescent="0.25">
      <c r="A32" s="190" t="s">
        <v>32</v>
      </c>
      <c r="B32" s="190" t="s">
        <v>34</v>
      </c>
      <c r="C32" s="190" t="s">
        <v>159</v>
      </c>
      <c r="D32" s="190"/>
      <c r="E32" s="189" t="s">
        <v>283</v>
      </c>
      <c r="F32" s="191" t="s">
        <v>104</v>
      </c>
      <c r="G32" s="192" t="s">
        <v>353</v>
      </c>
      <c r="H32" s="192"/>
      <c r="I32" s="192"/>
      <c r="J32" s="192"/>
      <c r="K32" s="39"/>
      <c r="L32" s="38">
        <f>L33</f>
        <v>100</v>
      </c>
      <c r="M32" s="38">
        <f>M33</f>
        <v>24</v>
      </c>
      <c r="N32" s="38">
        <f>N33</f>
        <v>24</v>
      </c>
      <c r="O32" s="52">
        <f t="shared" si="0"/>
        <v>24</v>
      </c>
      <c r="P32" s="52">
        <f t="shared" si="12"/>
        <v>100</v>
      </c>
    </row>
    <row r="33" spans="1:16" s="298" customFormat="1" ht="30" customHeight="1" x14ac:dyDescent="0.25">
      <c r="A33" s="286" t="s">
        <v>32</v>
      </c>
      <c r="B33" s="286" t="s">
        <v>34</v>
      </c>
      <c r="C33" s="286" t="s">
        <v>159</v>
      </c>
      <c r="D33" s="286" t="s">
        <v>34</v>
      </c>
      <c r="E33" s="287" t="s">
        <v>284</v>
      </c>
      <c r="F33" s="290" t="s">
        <v>104</v>
      </c>
      <c r="G33" s="296" t="s">
        <v>353</v>
      </c>
      <c r="H33" s="296" t="s">
        <v>35</v>
      </c>
      <c r="I33" s="296" t="s">
        <v>42</v>
      </c>
      <c r="J33" s="296" t="s">
        <v>336</v>
      </c>
      <c r="K33" s="39" t="s">
        <v>61</v>
      </c>
      <c r="L33" s="38">
        <v>100</v>
      </c>
      <c r="M33" s="38">
        <v>24</v>
      </c>
      <c r="N33" s="38">
        <v>24</v>
      </c>
      <c r="O33" s="52">
        <f t="shared" si="0"/>
        <v>24</v>
      </c>
      <c r="P33" s="52">
        <f t="shared" si="12"/>
        <v>100</v>
      </c>
    </row>
    <row r="34" spans="1:16" s="58" customFormat="1" x14ac:dyDescent="0.25">
      <c r="A34" s="190" t="s">
        <v>32</v>
      </c>
      <c r="B34" s="190" t="s">
        <v>34</v>
      </c>
      <c r="C34" s="190" t="s">
        <v>42</v>
      </c>
      <c r="D34" s="190"/>
      <c r="E34" s="189" t="s">
        <v>285</v>
      </c>
      <c r="F34" s="191" t="s">
        <v>104</v>
      </c>
      <c r="G34" s="192" t="s">
        <v>353</v>
      </c>
      <c r="H34" s="192"/>
      <c r="I34" s="192"/>
      <c r="J34" s="192"/>
      <c r="K34" s="39"/>
      <c r="L34" s="38">
        <f>L35+L36</f>
        <v>7500</v>
      </c>
      <c r="M34" s="38">
        <f t="shared" ref="M34:N34" si="14">M35+M36</f>
        <v>9740.0999999999985</v>
      </c>
      <c r="N34" s="38">
        <f t="shared" si="14"/>
        <v>9205.8339500000002</v>
      </c>
      <c r="O34" s="52">
        <f t="shared" si="0"/>
        <v>122.74445266666667</v>
      </c>
      <c r="P34" s="52">
        <f t="shared" si="12"/>
        <v>94.514778595702325</v>
      </c>
    </row>
    <row r="35" spans="1:16" s="298" customFormat="1" ht="30" customHeight="1" x14ac:dyDescent="0.25">
      <c r="A35" s="331" t="s">
        <v>32</v>
      </c>
      <c r="B35" s="331" t="s">
        <v>34</v>
      </c>
      <c r="C35" s="331" t="s">
        <v>42</v>
      </c>
      <c r="D35" s="331" t="s">
        <v>34</v>
      </c>
      <c r="E35" s="333" t="s">
        <v>286</v>
      </c>
      <c r="F35" s="339" t="s">
        <v>104</v>
      </c>
      <c r="G35" s="296" t="s">
        <v>353</v>
      </c>
      <c r="H35" s="296" t="s">
        <v>35</v>
      </c>
      <c r="I35" s="296" t="s">
        <v>38</v>
      </c>
      <c r="J35" s="296" t="s">
        <v>337</v>
      </c>
      <c r="K35" s="39" t="s">
        <v>66</v>
      </c>
      <c r="L35" s="38">
        <v>7500</v>
      </c>
      <c r="M35" s="38">
        <v>5538.2</v>
      </c>
      <c r="N35" s="38">
        <v>5113.2339499999998</v>
      </c>
      <c r="O35" s="52">
        <f t="shared" si="0"/>
        <v>68.176452666666663</v>
      </c>
      <c r="P35" s="52">
        <f t="shared" si="12"/>
        <v>92.326639521866298</v>
      </c>
    </row>
    <row r="36" spans="1:16" s="298" customFormat="1" ht="30" x14ac:dyDescent="0.25">
      <c r="A36" s="332"/>
      <c r="B36" s="332"/>
      <c r="C36" s="332"/>
      <c r="D36" s="332"/>
      <c r="E36" s="335"/>
      <c r="F36" s="340"/>
      <c r="G36" s="296" t="s">
        <v>353</v>
      </c>
      <c r="H36" s="296" t="s">
        <v>35</v>
      </c>
      <c r="I36" s="296" t="s">
        <v>38</v>
      </c>
      <c r="J36" s="296" t="s">
        <v>452</v>
      </c>
      <c r="K36" s="39" t="s">
        <v>43</v>
      </c>
      <c r="L36" s="38">
        <v>0</v>
      </c>
      <c r="M36" s="38">
        <v>4201.8999999999996</v>
      </c>
      <c r="N36" s="38">
        <v>4092.6</v>
      </c>
      <c r="O36" s="52" t="e">
        <f t="shared" si="0"/>
        <v>#DIV/0!</v>
      </c>
      <c r="P36" s="52">
        <f t="shared" si="12"/>
        <v>97.398795782860134</v>
      </c>
    </row>
    <row r="37" spans="1:16" s="58" customFormat="1" ht="15" customHeight="1" x14ac:dyDescent="0.25">
      <c r="A37" s="337" t="s">
        <v>32</v>
      </c>
      <c r="B37" s="337" t="s">
        <v>37</v>
      </c>
      <c r="C37" s="337"/>
      <c r="D37" s="337"/>
      <c r="E37" s="341" t="s">
        <v>82</v>
      </c>
      <c r="F37" s="128" t="s">
        <v>16</v>
      </c>
      <c r="G37" s="126"/>
      <c r="H37" s="126"/>
      <c r="I37" s="126"/>
      <c r="J37" s="126"/>
      <c r="K37" s="126"/>
      <c r="L37" s="52">
        <f>SUM(L38:L39)</f>
        <v>92854.7</v>
      </c>
      <c r="M37" s="52">
        <f>SUM(M38:M39)</f>
        <v>98558.432960000006</v>
      </c>
      <c r="N37" s="52">
        <f>SUM(N38:N39)</f>
        <v>95864.958509999997</v>
      </c>
      <c r="O37" s="52">
        <f t="shared" si="0"/>
        <v>103.24190214388717</v>
      </c>
      <c r="P37" s="52">
        <f t="shared" si="12"/>
        <v>97.267129388011725</v>
      </c>
    </row>
    <row r="38" spans="1:16" s="58" customFormat="1" x14ac:dyDescent="0.25">
      <c r="A38" s="338"/>
      <c r="B38" s="338"/>
      <c r="C38" s="338"/>
      <c r="D38" s="338"/>
      <c r="E38" s="342"/>
      <c r="F38" s="47" t="s">
        <v>104</v>
      </c>
      <c r="G38" s="129" t="s">
        <v>353</v>
      </c>
      <c r="H38" s="129"/>
      <c r="I38" s="129"/>
      <c r="J38" s="129"/>
      <c r="K38" s="129"/>
      <c r="L38" s="38">
        <f>L41+L50+L55</f>
        <v>61312.6</v>
      </c>
      <c r="M38" s="38">
        <f>M41+M50+M55</f>
        <v>71323.432960000006</v>
      </c>
      <c r="N38" s="38">
        <f t="shared" ref="N38" si="15">N41+N50+N55</f>
        <v>69021.658509999994</v>
      </c>
      <c r="O38" s="52">
        <f t="shared" si="0"/>
        <v>112.5733674807462</v>
      </c>
      <c r="P38" s="52">
        <f t="shared" si="12"/>
        <v>96.772765479066464</v>
      </c>
    </row>
    <row r="39" spans="1:16" s="58" customFormat="1" x14ac:dyDescent="0.25">
      <c r="A39" s="338"/>
      <c r="B39" s="338"/>
      <c r="C39" s="338"/>
      <c r="D39" s="338"/>
      <c r="E39" s="342"/>
      <c r="F39" s="47" t="s">
        <v>275</v>
      </c>
      <c r="G39" s="129" t="s">
        <v>376</v>
      </c>
      <c r="H39" s="129"/>
      <c r="I39" s="129"/>
      <c r="J39" s="129"/>
      <c r="K39" s="129"/>
      <c r="L39" s="38">
        <f>L42</f>
        <v>31542.1</v>
      </c>
      <c r="M39" s="38">
        <f>M42</f>
        <v>27235</v>
      </c>
      <c r="N39" s="38">
        <f>N42</f>
        <v>26843.300000000003</v>
      </c>
      <c r="O39" s="52">
        <f t="shared" si="0"/>
        <v>85.103084449037965</v>
      </c>
      <c r="P39" s="52">
        <f t="shared" si="12"/>
        <v>98.561777125022971</v>
      </c>
    </row>
    <row r="40" spans="1:16" s="58" customFormat="1" x14ac:dyDescent="0.25">
      <c r="A40" s="331" t="s">
        <v>32</v>
      </c>
      <c r="B40" s="331" t="s">
        <v>37</v>
      </c>
      <c r="C40" s="331" t="s">
        <v>32</v>
      </c>
      <c r="D40" s="331"/>
      <c r="E40" s="333" t="s">
        <v>83</v>
      </c>
      <c r="F40" s="128" t="s">
        <v>16</v>
      </c>
      <c r="G40" s="129"/>
      <c r="H40" s="129"/>
      <c r="I40" s="129"/>
      <c r="J40" s="129"/>
      <c r="K40" s="129"/>
      <c r="L40" s="38">
        <f>SUM(L41:L42)</f>
        <v>90448.1</v>
      </c>
      <c r="M40" s="38">
        <f t="shared" ref="M40:N40" si="16">SUM(M41:M42)</f>
        <v>87074.70508</v>
      </c>
      <c r="N40" s="38">
        <f t="shared" si="16"/>
        <v>85781.295259999999</v>
      </c>
      <c r="O40" s="52">
        <f t="shared" si="0"/>
        <v>94.840350720468408</v>
      </c>
      <c r="P40" s="52">
        <f t="shared" si="12"/>
        <v>98.514597530004053</v>
      </c>
    </row>
    <row r="41" spans="1:16" s="58" customFormat="1" x14ac:dyDescent="0.25">
      <c r="A41" s="336"/>
      <c r="B41" s="336"/>
      <c r="C41" s="336"/>
      <c r="D41" s="336"/>
      <c r="E41" s="334"/>
      <c r="F41" s="47" t="s">
        <v>104</v>
      </c>
      <c r="G41" s="129" t="s">
        <v>353</v>
      </c>
      <c r="H41" s="129"/>
      <c r="I41" s="129"/>
      <c r="J41" s="129"/>
      <c r="K41" s="129"/>
      <c r="L41" s="38">
        <f>L43+L48+L49+L45</f>
        <v>58906</v>
      </c>
      <c r="M41" s="38">
        <f>M43+M48+M49+M44</f>
        <v>59839.70508</v>
      </c>
      <c r="N41" s="38">
        <f>N43+N48+N49+N44</f>
        <v>58937.995259999996</v>
      </c>
      <c r="O41" s="52">
        <f t="shared" si="0"/>
        <v>100.05431579126065</v>
      </c>
      <c r="P41" s="52">
        <f t="shared" si="12"/>
        <v>98.49312455869476</v>
      </c>
    </row>
    <row r="42" spans="1:16" s="58" customFormat="1" x14ac:dyDescent="0.25">
      <c r="A42" s="336"/>
      <c r="B42" s="336"/>
      <c r="C42" s="336"/>
      <c r="D42" s="336"/>
      <c r="E42" s="334"/>
      <c r="F42" s="47" t="s">
        <v>275</v>
      </c>
      <c r="G42" s="129" t="s">
        <v>376</v>
      </c>
      <c r="H42" s="129"/>
      <c r="I42" s="129"/>
      <c r="J42" s="129"/>
      <c r="K42" s="129"/>
      <c r="L42" s="38">
        <f>L46+L47+L45</f>
        <v>31542.1</v>
      </c>
      <c r="M42" s="38">
        <f t="shared" ref="M42:N42" si="17">M46+M47+M45</f>
        <v>27235</v>
      </c>
      <c r="N42" s="38">
        <f t="shared" si="17"/>
        <v>26843.300000000003</v>
      </c>
      <c r="O42" s="52">
        <f t="shared" si="0"/>
        <v>85.103084449037965</v>
      </c>
      <c r="P42" s="52">
        <f t="shared" si="12"/>
        <v>98.561777125022971</v>
      </c>
    </row>
    <row r="43" spans="1:16" s="298" customFormat="1" ht="45" x14ac:dyDescent="0.25">
      <c r="A43" s="331" t="s">
        <v>32</v>
      </c>
      <c r="B43" s="331" t="s">
        <v>37</v>
      </c>
      <c r="C43" s="331" t="s">
        <v>32</v>
      </c>
      <c r="D43" s="331" t="s">
        <v>34</v>
      </c>
      <c r="E43" s="343" t="s">
        <v>84</v>
      </c>
      <c r="F43" s="339" t="s">
        <v>104</v>
      </c>
      <c r="G43" s="296" t="s">
        <v>353</v>
      </c>
      <c r="H43" s="296" t="s">
        <v>35</v>
      </c>
      <c r="I43" s="296" t="s">
        <v>41</v>
      </c>
      <c r="J43" s="296" t="s">
        <v>85</v>
      </c>
      <c r="K43" s="39" t="s">
        <v>459</v>
      </c>
      <c r="L43" s="38">
        <v>43906</v>
      </c>
      <c r="M43" s="38">
        <v>47196.5</v>
      </c>
      <c r="N43" s="38">
        <v>47036.2</v>
      </c>
      <c r="O43" s="52">
        <f t="shared" si="0"/>
        <v>107.12932173279277</v>
      </c>
      <c r="P43" s="52">
        <f t="shared" si="12"/>
        <v>99.660356170478735</v>
      </c>
    </row>
    <row r="44" spans="1:16" s="298" customFormat="1" ht="15" customHeight="1" x14ac:dyDescent="0.25">
      <c r="A44" s="336"/>
      <c r="B44" s="336"/>
      <c r="C44" s="336"/>
      <c r="D44" s="336"/>
      <c r="E44" s="344"/>
      <c r="F44" s="340"/>
      <c r="G44" s="296" t="s">
        <v>353</v>
      </c>
      <c r="H44" s="296" t="s">
        <v>35</v>
      </c>
      <c r="I44" s="296" t="s">
        <v>41</v>
      </c>
      <c r="J44" s="296" t="s">
        <v>456</v>
      </c>
      <c r="K44" s="39" t="s">
        <v>66</v>
      </c>
      <c r="L44" s="38">
        <v>0</v>
      </c>
      <c r="M44" s="38">
        <v>59.9</v>
      </c>
      <c r="N44" s="38">
        <v>59.9</v>
      </c>
      <c r="O44" s="52" t="e">
        <f t="shared" ref="O44" si="18">N44/L44*100</f>
        <v>#DIV/0!</v>
      </c>
      <c r="P44" s="52">
        <f t="shared" ref="P44" si="19">N44/M44*100</f>
        <v>100</v>
      </c>
    </row>
    <row r="45" spans="1:16" s="298" customFormat="1" ht="15" customHeight="1" x14ac:dyDescent="0.25">
      <c r="A45" s="336"/>
      <c r="B45" s="336"/>
      <c r="C45" s="336"/>
      <c r="D45" s="336"/>
      <c r="E45" s="344"/>
      <c r="F45" s="339" t="s">
        <v>275</v>
      </c>
      <c r="G45" s="330" t="s">
        <v>376</v>
      </c>
      <c r="H45" s="330" t="s">
        <v>35</v>
      </c>
      <c r="I45" s="330" t="s">
        <v>41</v>
      </c>
      <c r="J45" s="330" t="s">
        <v>456</v>
      </c>
      <c r="K45" s="39" t="s">
        <v>66</v>
      </c>
      <c r="L45" s="38">
        <v>0</v>
      </c>
      <c r="M45" s="38">
        <v>29.9</v>
      </c>
      <c r="N45" s="38">
        <v>29.9</v>
      </c>
      <c r="O45" s="52" t="e">
        <f t="shared" ref="O45" si="20">N45/L45*100</f>
        <v>#DIV/0!</v>
      </c>
      <c r="P45" s="52">
        <f t="shared" ref="P45" si="21">N45/M45*100</f>
        <v>100</v>
      </c>
    </row>
    <row r="46" spans="1:16" s="298" customFormat="1" x14ac:dyDescent="0.25">
      <c r="A46" s="336"/>
      <c r="B46" s="336"/>
      <c r="C46" s="336"/>
      <c r="D46" s="336"/>
      <c r="E46" s="344"/>
      <c r="F46" s="345"/>
      <c r="G46" s="296" t="s">
        <v>376</v>
      </c>
      <c r="H46" s="296" t="s">
        <v>35</v>
      </c>
      <c r="I46" s="296" t="s">
        <v>41</v>
      </c>
      <c r="J46" s="296" t="s">
        <v>85</v>
      </c>
      <c r="K46" s="39" t="s">
        <v>65</v>
      </c>
      <c r="L46" s="38">
        <v>31542.1</v>
      </c>
      <c r="M46" s="38">
        <v>26705.1</v>
      </c>
      <c r="N46" s="38">
        <v>26313.4</v>
      </c>
      <c r="O46" s="52">
        <f t="shared" si="0"/>
        <v>83.423107529302115</v>
      </c>
      <c r="P46" s="52">
        <f t="shared" si="12"/>
        <v>98.533238969335457</v>
      </c>
    </row>
    <row r="47" spans="1:16" s="298" customFormat="1" x14ac:dyDescent="0.25">
      <c r="A47" s="336"/>
      <c r="B47" s="336"/>
      <c r="C47" s="336"/>
      <c r="D47" s="336"/>
      <c r="E47" s="344"/>
      <c r="F47" s="340"/>
      <c r="G47" s="296" t="s">
        <v>376</v>
      </c>
      <c r="H47" s="296" t="s">
        <v>35</v>
      </c>
      <c r="I47" s="296" t="s">
        <v>41</v>
      </c>
      <c r="J47" s="296" t="s">
        <v>457</v>
      </c>
      <c r="K47" s="39" t="s">
        <v>66</v>
      </c>
      <c r="L47" s="38">
        <v>0</v>
      </c>
      <c r="M47" s="38">
        <v>500</v>
      </c>
      <c r="N47" s="38">
        <v>500</v>
      </c>
      <c r="O47" s="52" t="e">
        <f t="shared" si="0"/>
        <v>#DIV/0!</v>
      </c>
      <c r="P47" s="52">
        <f t="shared" si="12"/>
        <v>100</v>
      </c>
    </row>
    <row r="48" spans="1:16" s="298" customFormat="1" ht="44.25" customHeight="1" x14ac:dyDescent="0.25">
      <c r="A48" s="295" t="s">
        <v>32</v>
      </c>
      <c r="B48" s="247">
        <v>2</v>
      </c>
      <c r="C48" s="286" t="s">
        <v>32</v>
      </c>
      <c r="D48" s="247">
        <v>2</v>
      </c>
      <c r="E48" s="294" t="s">
        <v>105</v>
      </c>
      <c r="F48" s="195" t="s">
        <v>104</v>
      </c>
      <c r="G48" s="296" t="s">
        <v>353</v>
      </c>
      <c r="H48" s="296" t="s">
        <v>35</v>
      </c>
      <c r="I48" s="39" t="s">
        <v>42</v>
      </c>
      <c r="J48" s="39" t="s">
        <v>86</v>
      </c>
      <c r="K48" s="39" t="s">
        <v>76</v>
      </c>
      <c r="L48" s="38">
        <v>700</v>
      </c>
      <c r="M48" s="38">
        <v>699.5</v>
      </c>
      <c r="N48" s="38">
        <v>514.5</v>
      </c>
      <c r="O48" s="249">
        <f t="shared" si="0"/>
        <v>73.5</v>
      </c>
      <c r="P48" s="52">
        <f t="shared" si="12"/>
        <v>73.552537526804855</v>
      </c>
    </row>
    <row r="49" spans="1:16" s="298" customFormat="1" ht="90" x14ac:dyDescent="0.25">
      <c r="A49" s="202" t="s">
        <v>32</v>
      </c>
      <c r="B49" s="203">
        <v>2</v>
      </c>
      <c r="C49" s="296" t="s">
        <v>32</v>
      </c>
      <c r="D49" s="203">
        <v>5</v>
      </c>
      <c r="E49" s="171" t="s">
        <v>121</v>
      </c>
      <c r="F49" s="195" t="s">
        <v>104</v>
      </c>
      <c r="G49" s="296" t="s">
        <v>353</v>
      </c>
      <c r="H49" s="296" t="s">
        <v>35</v>
      </c>
      <c r="I49" s="39" t="s">
        <v>41</v>
      </c>
      <c r="J49" s="39" t="s">
        <v>120</v>
      </c>
      <c r="K49" s="39" t="s">
        <v>458</v>
      </c>
      <c r="L49" s="38">
        <v>14300</v>
      </c>
      <c r="M49" s="38">
        <v>11883.80508</v>
      </c>
      <c r="N49" s="38">
        <v>11327.395259999999</v>
      </c>
      <c r="O49" s="52">
        <f t="shared" si="0"/>
        <v>79.212554265734255</v>
      </c>
      <c r="P49" s="52">
        <f t="shared" ref="P49:P51" si="22">N49/M49*100</f>
        <v>95.317915295190943</v>
      </c>
    </row>
    <row r="50" spans="1:16" s="58" customFormat="1" x14ac:dyDescent="0.25">
      <c r="A50" s="166" t="s">
        <v>32</v>
      </c>
      <c r="B50" s="167">
        <v>2</v>
      </c>
      <c r="C50" s="127" t="s">
        <v>38</v>
      </c>
      <c r="D50" s="167"/>
      <c r="E50" s="130" t="s">
        <v>87</v>
      </c>
      <c r="F50" s="197" t="s">
        <v>104</v>
      </c>
      <c r="G50" s="129" t="s">
        <v>353</v>
      </c>
      <c r="H50" s="129"/>
      <c r="I50" s="129"/>
      <c r="J50" s="129"/>
      <c r="K50" s="39"/>
      <c r="L50" s="38">
        <f>SUM(L51:L54)</f>
        <v>2406.6</v>
      </c>
      <c r="M50" s="38">
        <f>SUM(M51:M54)</f>
        <v>9851.630000000001</v>
      </c>
      <c r="N50" s="38">
        <f>SUM(N51:N54)</f>
        <v>8558.1350000000002</v>
      </c>
      <c r="O50" s="52">
        <f t="shared" si="0"/>
        <v>355.61102800631596</v>
      </c>
      <c r="P50" s="52">
        <f t="shared" si="22"/>
        <v>86.870243807369945</v>
      </c>
    </row>
    <row r="51" spans="1:16" s="298" customFormat="1" x14ac:dyDescent="0.25">
      <c r="A51" s="331" t="s">
        <v>32</v>
      </c>
      <c r="B51" s="331" t="s">
        <v>37</v>
      </c>
      <c r="C51" s="331" t="s">
        <v>38</v>
      </c>
      <c r="D51" s="331" t="s">
        <v>34</v>
      </c>
      <c r="E51" s="333" t="s">
        <v>175</v>
      </c>
      <c r="F51" s="339" t="s">
        <v>104</v>
      </c>
      <c r="G51" s="296" t="s">
        <v>353</v>
      </c>
      <c r="H51" s="296" t="s">
        <v>35</v>
      </c>
      <c r="I51" s="296" t="s">
        <v>35</v>
      </c>
      <c r="J51" s="39" t="s">
        <v>88</v>
      </c>
      <c r="K51" s="39" t="s">
        <v>79</v>
      </c>
      <c r="L51" s="38">
        <v>0</v>
      </c>
      <c r="M51" s="38">
        <v>67.45</v>
      </c>
      <c r="N51" s="38">
        <v>67.45</v>
      </c>
      <c r="O51" s="52" t="e">
        <f t="shared" si="0"/>
        <v>#DIV/0!</v>
      </c>
      <c r="P51" s="52">
        <f t="shared" si="22"/>
        <v>100</v>
      </c>
    </row>
    <row r="52" spans="1:16" s="298" customFormat="1" ht="29.25" customHeight="1" x14ac:dyDescent="0.25">
      <c r="A52" s="332"/>
      <c r="B52" s="332"/>
      <c r="C52" s="332"/>
      <c r="D52" s="332"/>
      <c r="E52" s="335"/>
      <c r="F52" s="340"/>
      <c r="G52" s="296" t="s">
        <v>353</v>
      </c>
      <c r="H52" s="296" t="s">
        <v>35</v>
      </c>
      <c r="I52" s="296" t="s">
        <v>42</v>
      </c>
      <c r="J52" s="39" t="s">
        <v>88</v>
      </c>
      <c r="K52" s="39" t="s">
        <v>79</v>
      </c>
      <c r="L52" s="38">
        <v>0</v>
      </c>
      <c r="M52" s="38">
        <v>1357.58</v>
      </c>
      <c r="N52" s="38">
        <v>575.85500000000002</v>
      </c>
      <c r="O52" s="52" t="e">
        <f t="shared" ref="O52" si="23">N52/L52*100</f>
        <v>#DIV/0!</v>
      </c>
      <c r="P52" s="52">
        <f t="shared" ref="P52" si="24">N52/M52*100</f>
        <v>42.417758069506036</v>
      </c>
    </row>
    <row r="53" spans="1:16" s="298" customFormat="1" ht="45" x14ac:dyDescent="0.25">
      <c r="A53" s="331" t="s">
        <v>32</v>
      </c>
      <c r="B53" s="331" t="s">
        <v>37</v>
      </c>
      <c r="C53" s="331" t="s">
        <v>38</v>
      </c>
      <c r="D53" s="331" t="s">
        <v>48</v>
      </c>
      <c r="E53" s="333" t="s">
        <v>107</v>
      </c>
      <c r="F53" s="339" t="s">
        <v>104</v>
      </c>
      <c r="G53" s="296" t="s">
        <v>353</v>
      </c>
      <c r="H53" s="296" t="s">
        <v>35</v>
      </c>
      <c r="I53" s="296" t="s">
        <v>42</v>
      </c>
      <c r="J53" s="168" t="s">
        <v>338</v>
      </c>
      <c r="K53" s="39" t="s">
        <v>378</v>
      </c>
      <c r="L53" s="38">
        <v>2406.6</v>
      </c>
      <c r="M53" s="38">
        <v>1806.6</v>
      </c>
      <c r="N53" s="38">
        <v>1319.13</v>
      </c>
      <c r="O53" s="52">
        <f t="shared" si="0"/>
        <v>54.813014210919974</v>
      </c>
      <c r="P53" s="52">
        <f t="shared" ref="P53:P79" si="25">N53/M53*100</f>
        <v>73.017270009963482</v>
      </c>
    </row>
    <row r="54" spans="1:16" s="298" customFormat="1" ht="61.5" customHeight="1" x14ac:dyDescent="0.25">
      <c r="A54" s="332"/>
      <c r="B54" s="332"/>
      <c r="C54" s="332"/>
      <c r="D54" s="332"/>
      <c r="E54" s="335"/>
      <c r="F54" s="340"/>
      <c r="G54" s="296" t="s">
        <v>353</v>
      </c>
      <c r="H54" s="296" t="s">
        <v>35</v>
      </c>
      <c r="I54" s="296" t="s">
        <v>42</v>
      </c>
      <c r="J54" s="168" t="s">
        <v>88</v>
      </c>
      <c r="K54" s="39" t="s">
        <v>43</v>
      </c>
      <c r="L54" s="38">
        <v>0</v>
      </c>
      <c r="M54" s="38">
        <v>6620</v>
      </c>
      <c r="N54" s="38">
        <v>6595.7</v>
      </c>
      <c r="O54" s="52" t="e">
        <f t="shared" si="0"/>
        <v>#DIV/0!</v>
      </c>
      <c r="P54" s="52">
        <f t="shared" si="25"/>
        <v>99.63293051359517</v>
      </c>
    </row>
    <row r="55" spans="1:16" s="298" customFormat="1" ht="61.5" customHeight="1" x14ac:dyDescent="0.25">
      <c r="A55" s="296" t="s">
        <v>32</v>
      </c>
      <c r="B55" s="296" t="s">
        <v>37</v>
      </c>
      <c r="C55" s="296" t="s">
        <v>35</v>
      </c>
      <c r="D55" s="296"/>
      <c r="E55" s="194" t="s">
        <v>475</v>
      </c>
      <c r="F55" s="195" t="s">
        <v>104</v>
      </c>
      <c r="G55" s="296" t="s">
        <v>353</v>
      </c>
      <c r="H55" s="296"/>
      <c r="I55" s="296"/>
      <c r="J55" s="168"/>
      <c r="K55" s="39"/>
      <c r="L55" s="38">
        <f>L56</f>
        <v>0</v>
      </c>
      <c r="M55" s="38">
        <f t="shared" ref="M55:N55" si="26">M56</f>
        <v>1632.09788</v>
      </c>
      <c r="N55" s="38">
        <f t="shared" si="26"/>
        <v>1525.5282500000001</v>
      </c>
      <c r="O55" s="52" t="e">
        <f t="shared" ref="O55:O56" si="27">N55/L55*100</f>
        <v>#DIV/0!</v>
      </c>
      <c r="P55" s="52">
        <f t="shared" ref="P55:P56" si="28">N55/M55*100</f>
        <v>93.470389778338543</v>
      </c>
    </row>
    <row r="56" spans="1:16" s="298" customFormat="1" ht="61.5" customHeight="1" x14ac:dyDescent="0.25">
      <c r="A56" s="296" t="s">
        <v>32</v>
      </c>
      <c r="B56" s="296" t="s">
        <v>37</v>
      </c>
      <c r="C56" s="296" t="s">
        <v>35</v>
      </c>
      <c r="D56" s="296" t="s">
        <v>34</v>
      </c>
      <c r="E56" s="194" t="s">
        <v>476</v>
      </c>
      <c r="F56" s="195" t="s">
        <v>104</v>
      </c>
      <c r="G56" s="296" t="s">
        <v>353</v>
      </c>
      <c r="H56" s="296" t="s">
        <v>35</v>
      </c>
      <c r="I56" s="296" t="s">
        <v>38</v>
      </c>
      <c r="J56" s="168" t="s">
        <v>477</v>
      </c>
      <c r="K56" s="39" t="s">
        <v>43</v>
      </c>
      <c r="L56" s="38">
        <v>0</v>
      </c>
      <c r="M56" s="38">
        <v>1632.09788</v>
      </c>
      <c r="N56" s="38">
        <v>1525.5282500000001</v>
      </c>
      <c r="O56" s="52" t="e">
        <f t="shared" si="27"/>
        <v>#DIV/0!</v>
      </c>
      <c r="P56" s="52">
        <f t="shared" si="28"/>
        <v>93.470389778338543</v>
      </c>
    </row>
    <row r="57" spans="1:16" s="58" customFormat="1" ht="15" customHeight="1" x14ac:dyDescent="0.25">
      <c r="A57" s="337" t="s">
        <v>32</v>
      </c>
      <c r="B57" s="337" t="s">
        <v>48</v>
      </c>
      <c r="C57" s="337"/>
      <c r="D57" s="337"/>
      <c r="E57" s="341" t="s">
        <v>89</v>
      </c>
      <c r="F57" s="128" t="s">
        <v>16</v>
      </c>
      <c r="G57" s="126"/>
      <c r="H57" s="126"/>
      <c r="I57" s="126"/>
      <c r="J57" s="126"/>
      <c r="K57" s="126"/>
      <c r="L57" s="52">
        <f>L58+L59</f>
        <v>45481.3</v>
      </c>
      <c r="M57" s="52">
        <f t="shared" ref="M57:N57" si="29">M58+M59</f>
        <v>45172.6</v>
      </c>
      <c r="N57" s="52">
        <f t="shared" si="29"/>
        <v>40374.135419999999</v>
      </c>
      <c r="O57" s="52">
        <f t="shared" si="0"/>
        <v>88.770847403218454</v>
      </c>
      <c r="P57" s="52">
        <f t="shared" si="25"/>
        <v>89.377488610352302</v>
      </c>
    </row>
    <row r="58" spans="1:16" s="58" customFormat="1" x14ac:dyDescent="0.25">
      <c r="A58" s="338"/>
      <c r="B58" s="338"/>
      <c r="C58" s="338"/>
      <c r="D58" s="338"/>
      <c r="E58" s="342"/>
      <c r="F58" s="47" t="s">
        <v>104</v>
      </c>
      <c r="G58" s="129" t="s">
        <v>353</v>
      </c>
      <c r="H58" s="129"/>
      <c r="I58" s="129"/>
      <c r="J58" s="129"/>
      <c r="K58" s="129"/>
      <c r="L58" s="38">
        <f>L61</f>
        <v>44881.3</v>
      </c>
      <c r="M58" s="38">
        <f t="shared" ref="M58:N58" si="30">M61</f>
        <v>44572.6</v>
      </c>
      <c r="N58" s="38">
        <f t="shared" si="30"/>
        <v>39904.082869999998</v>
      </c>
      <c r="O58" s="52">
        <f t="shared" si="0"/>
        <v>88.910265232958935</v>
      </c>
      <c r="P58" s="52">
        <f t="shared" si="25"/>
        <v>89.526038126562057</v>
      </c>
    </row>
    <row r="59" spans="1:16" s="58" customFormat="1" x14ac:dyDescent="0.25">
      <c r="A59" s="291"/>
      <c r="B59" s="291"/>
      <c r="C59" s="291"/>
      <c r="D59" s="291"/>
      <c r="E59" s="292"/>
      <c r="F59" s="195" t="s">
        <v>275</v>
      </c>
      <c r="G59" s="296" t="s">
        <v>376</v>
      </c>
      <c r="H59" s="296"/>
      <c r="I59" s="296"/>
      <c r="J59" s="296"/>
      <c r="K59" s="296"/>
      <c r="L59" s="38">
        <f>L62</f>
        <v>600</v>
      </c>
      <c r="M59" s="38">
        <f t="shared" ref="M59:N59" si="31">M62</f>
        <v>600</v>
      </c>
      <c r="N59" s="38">
        <f t="shared" si="31"/>
        <v>470.05255</v>
      </c>
      <c r="O59" s="52">
        <f t="shared" ref="O59:O60" si="32">N59/L59*100</f>
        <v>78.342091666666676</v>
      </c>
      <c r="P59" s="52">
        <f t="shared" ref="P59:P60" si="33">N59/M59*100</f>
        <v>78.342091666666676</v>
      </c>
    </row>
    <row r="60" spans="1:16" s="175" customFormat="1" x14ac:dyDescent="0.25">
      <c r="A60" s="348" t="s">
        <v>32</v>
      </c>
      <c r="B60" s="348" t="s">
        <v>48</v>
      </c>
      <c r="C60" s="348" t="s">
        <v>32</v>
      </c>
      <c r="D60" s="347"/>
      <c r="E60" s="346" t="s">
        <v>90</v>
      </c>
      <c r="F60" s="128" t="s">
        <v>16</v>
      </c>
      <c r="G60" s="126"/>
      <c r="H60" s="126"/>
      <c r="I60" s="126"/>
      <c r="J60" s="126"/>
      <c r="K60" s="126"/>
      <c r="L60" s="52">
        <f>L61+L62</f>
        <v>45481.3</v>
      </c>
      <c r="M60" s="52">
        <f t="shared" ref="M60:N60" si="34">M61+M62</f>
        <v>45172.6</v>
      </c>
      <c r="N60" s="52">
        <f t="shared" si="34"/>
        <v>40374.135419999999</v>
      </c>
      <c r="O60" s="52">
        <f t="shared" si="32"/>
        <v>88.770847403218454</v>
      </c>
      <c r="P60" s="52">
        <f t="shared" si="33"/>
        <v>89.377488610352302</v>
      </c>
    </row>
    <row r="61" spans="1:16" s="58" customFormat="1" ht="15" customHeight="1" x14ac:dyDescent="0.25">
      <c r="A61" s="348"/>
      <c r="B61" s="348"/>
      <c r="C61" s="348"/>
      <c r="D61" s="347"/>
      <c r="E61" s="346"/>
      <c r="F61" s="47" t="s">
        <v>104</v>
      </c>
      <c r="G61" s="129" t="s">
        <v>353</v>
      </c>
      <c r="H61" s="129"/>
      <c r="I61" s="129"/>
      <c r="J61" s="129"/>
      <c r="K61" s="39"/>
      <c r="L61" s="38">
        <f>L63+L64+L65+L67</f>
        <v>44881.3</v>
      </c>
      <c r="M61" s="38">
        <f t="shared" ref="M61:N61" si="35">M63+M64+M65+M67</f>
        <v>44572.6</v>
      </c>
      <c r="N61" s="38">
        <f t="shared" si="35"/>
        <v>39904.082869999998</v>
      </c>
      <c r="O61" s="52">
        <f t="shared" si="0"/>
        <v>88.910265232958935</v>
      </c>
      <c r="P61" s="52">
        <f t="shared" si="25"/>
        <v>89.526038126562057</v>
      </c>
    </row>
    <row r="62" spans="1:16" s="58" customFormat="1" ht="15" customHeight="1" x14ac:dyDescent="0.25">
      <c r="A62" s="348"/>
      <c r="B62" s="348"/>
      <c r="C62" s="348"/>
      <c r="D62" s="347"/>
      <c r="E62" s="346"/>
      <c r="F62" s="195" t="s">
        <v>275</v>
      </c>
      <c r="G62" s="296" t="s">
        <v>376</v>
      </c>
      <c r="H62" s="296"/>
      <c r="I62" s="296"/>
      <c r="J62" s="296"/>
      <c r="K62" s="39"/>
      <c r="L62" s="38">
        <f>L66+L68</f>
        <v>600</v>
      </c>
      <c r="M62" s="38">
        <f t="shared" ref="M62:N62" si="36">M66+M68</f>
        <v>600</v>
      </c>
      <c r="N62" s="38">
        <f t="shared" si="36"/>
        <v>470.05255</v>
      </c>
      <c r="O62" s="52">
        <f t="shared" ref="O62" si="37">N62/L62*100</f>
        <v>78.342091666666676</v>
      </c>
      <c r="P62" s="52">
        <f t="shared" ref="P62" si="38">N62/M62*100</f>
        <v>78.342091666666676</v>
      </c>
    </row>
    <row r="63" spans="1:16" s="298" customFormat="1" ht="15.75" customHeight="1" x14ac:dyDescent="0.25">
      <c r="A63" s="331" t="s">
        <v>32</v>
      </c>
      <c r="B63" s="331" t="s">
        <v>48</v>
      </c>
      <c r="C63" s="331" t="s">
        <v>32</v>
      </c>
      <c r="D63" s="331" t="s">
        <v>34</v>
      </c>
      <c r="E63" s="333" t="s">
        <v>44</v>
      </c>
      <c r="F63" s="339" t="s">
        <v>104</v>
      </c>
      <c r="G63" s="296" t="s">
        <v>353</v>
      </c>
      <c r="H63" s="296" t="s">
        <v>35</v>
      </c>
      <c r="I63" s="39" t="s">
        <v>32</v>
      </c>
      <c r="J63" s="39" t="s">
        <v>91</v>
      </c>
      <c r="K63" s="39" t="s">
        <v>79</v>
      </c>
      <c r="L63" s="38">
        <v>11500</v>
      </c>
      <c r="M63" s="38">
        <v>11810.545389999999</v>
      </c>
      <c r="N63" s="38">
        <v>10761.83346</v>
      </c>
      <c r="O63" s="52">
        <f t="shared" si="0"/>
        <v>93.581160521739122</v>
      </c>
      <c r="P63" s="52">
        <f t="shared" si="25"/>
        <v>91.120546127463811</v>
      </c>
    </row>
    <row r="64" spans="1:16" s="298" customFormat="1" ht="15.75" customHeight="1" x14ac:dyDescent="0.25">
      <c r="A64" s="336"/>
      <c r="B64" s="336"/>
      <c r="C64" s="336"/>
      <c r="D64" s="336"/>
      <c r="E64" s="334"/>
      <c r="F64" s="345"/>
      <c r="G64" s="296" t="s">
        <v>353</v>
      </c>
      <c r="H64" s="296" t="s">
        <v>35</v>
      </c>
      <c r="I64" s="39" t="s">
        <v>38</v>
      </c>
      <c r="J64" s="39" t="s">
        <v>91</v>
      </c>
      <c r="K64" s="39" t="s">
        <v>79</v>
      </c>
      <c r="L64" s="38">
        <v>27081.3</v>
      </c>
      <c r="M64" s="38">
        <v>26352.054609999999</v>
      </c>
      <c r="N64" s="38">
        <v>23702.302540000001</v>
      </c>
      <c r="O64" s="52">
        <f t="shared" si="0"/>
        <v>87.522764933736568</v>
      </c>
      <c r="P64" s="52">
        <f t="shared" si="25"/>
        <v>89.944798956987299</v>
      </c>
    </row>
    <row r="65" spans="1:16" s="298" customFormat="1" x14ac:dyDescent="0.25">
      <c r="A65" s="336"/>
      <c r="B65" s="336"/>
      <c r="C65" s="336"/>
      <c r="D65" s="336"/>
      <c r="E65" s="334"/>
      <c r="F65" s="340"/>
      <c r="G65" s="296" t="s">
        <v>353</v>
      </c>
      <c r="H65" s="296" t="s">
        <v>35</v>
      </c>
      <c r="I65" s="39" t="s">
        <v>41</v>
      </c>
      <c r="J65" s="39" t="s">
        <v>91</v>
      </c>
      <c r="K65" s="39" t="s">
        <v>79</v>
      </c>
      <c r="L65" s="38">
        <v>800</v>
      </c>
      <c r="M65" s="38">
        <v>910</v>
      </c>
      <c r="N65" s="38">
        <v>817.64549999999997</v>
      </c>
      <c r="O65" s="52">
        <f t="shared" si="0"/>
        <v>102.20568749999998</v>
      </c>
      <c r="P65" s="52">
        <f t="shared" si="25"/>
        <v>89.851153846153835</v>
      </c>
    </row>
    <row r="66" spans="1:16" s="298" customFormat="1" x14ac:dyDescent="0.25">
      <c r="A66" s="332"/>
      <c r="B66" s="332"/>
      <c r="C66" s="332"/>
      <c r="D66" s="332"/>
      <c r="E66" s="335"/>
      <c r="F66" s="195" t="s">
        <v>275</v>
      </c>
      <c r="G66" s="296" t="s">
        <v>376</v>
      </c>
      <c r="H66" s="296" t="s">
        <v>35</v>
      </c>
      <c r="I66" s="39" t="s">
        <v>41</v>
      </c>
      <c r="J66" s="39" t="s">
        <v>91</v>
      </c>
      <c r="K66" s="39" t="s">
        <v>79</v>
      </c>
      <c r="L66" s="38">
        <v>300</v>
      </c>
      <c r="M66" s="38">
        <v>471</v>
      </c>
      <c r="N66" s="38">
        <v>470.05255</v>
      </c>
      <c r="O66" s="52">
        <f t="shared" ref="O66:O67" si="39">N66/L66*100</f>
        <v>156.68418333333335</v>
      </c>
      <c r="P66" s="52">
        <f t="shared" ref="P66:P67" si="40">N66/M66*100</f>
        <v>99.798842887473455</v>
      </c>
    </row>
    <row r="67" spans="1:16" s="298" customFormat="1" ht="15.75" customHeight="1" x14ac:dyDescent="0.25">
      <c r="A67" s="331" t="s">
        <v>32</v>
      </c>
      <c r="B67" s="331" t="s">
        <v>48</v>
      </c>
      <c r="C67" s="331" t="s">
        <v>32</v>
      </c>
      <c r="D67" s="331" t="s">
        <v>37</v>
      </c>
      <c r="E67" s="333" t="s">
        <v>460</v>
      </c>
      <c r="F67" s="290" t="s">
        <v>104</v>
      </c>
      <c r="G67" s="296" t="s">
        <v>353</v>
      </c>
      <c r="H67" s="296" t="s">
        <v>35</v>
      </c>
      <c r="I67" s="39" t="s">
        <v>42</v>
      </c>
      <c r="J67" s="39" t="s">
        <v>461</v>
      </c>
      <c r="K67" s="39" t="s">
        <v>79</v>
      </c>
      <c r="L67" s="38">
        <v>5500</v>
      </c>
      <c r="M67" s="38">
        <v>5500</v>
      </c>
      <c r="N67" s="38">
        <v>4622.3013700000001</v>
      </c>
      <c r="O67" s="52">
        <f t="shared" si="39"/>
        <v>84.041843090909097</v>
      </c>
      <c r="P67" s="52">
        <f t="shared" si="40"/>
        <v>84.041843090909097</v>
      </c>
    </row>
    <row r="68" spans="1:16" s="298" customFormat="1" x14ac:dyDescent="0.25">
      <c r="A68" s="332"/>
      <c r="B68" s="332"/>
      <c r="C68" s="332"/>
      <c r="D68" s="332"/>
      <c r="E68" s="335"/>
      <c r="F68" s="195" t="s">
        <v>275</v>
      </c>
      <c r="G68" s="296" t="s">
        <v>376</v>
      </c>
      <c r="H68" s="296" t="s">
        <v>35</v>
      </c>
      <c r="I68" s="39" t="s">
        <v>41</v>
      </c>
      <c r="J68" s="39" t="s">
        <v>461</v>
      </c>
      <c r="K68" s="39" t="s">
        <v>79</v>
      </c>
      <c r="L68" s="38">
        <v>300</v>
      </c>
      <c r="M68" s="38">
        <v>129</v>
      </c>
      <c r="N68" s="38">
        <v>0</v>
      </c>
      <c r="O68" s="52">
        <f t="shared" ref="O68" si="41">N68/L68*100</f>
        <v>0</v>
      </c>
      <c r="P68" s="52">
        <f t="shared" ref="P68" si="42">N68/M68*100</f>
        <v>0</v>
      </c>
    </row>
    <row r="69" spans="1:16" s="58" customFormat="1" ht="15" customHeight="1" x14ac:dyDescent="0.25">
      <c r="A69" s="337" t="s">
        <v>32</v>
      </c>
      <c r="B69" s="337" t="s">
        <v>49</v>
      </c>
      <c r="C69" s="337"/>
      <c r="D69" s="337"/>
      <c r="E69" s="341" t="s">
        <v>51</v>
      </c>
      <c r="F69" s="128" t="s">
        <v>16</v>
      </c>
      <c r="G69" s="126"/>
      <c r="H69" s="48"/>
      <c r="I69" s="48"/>
      <c r="J69" s="48"/>
      <c r="K69" s="48"/>
      <c r="L69" s="52">
        <f>L70+L71</f>
        <v>148855.9</v>
      </c>
      <c r="M69" s="52">
        <f>M70+M71</f>
        <v>467862.33604000002</v>
      </c>
      <c r="N69" s="52">
        <f>N70+N71</f>
        <v>447747.55293000001</v>
      </c>
      <c r="O69" s="52">
        <f t="shared" ref="O69:O106" si="43">N69/L69*100</f>
        <v>300.79261415234464</v>
      </c>
      <c r="P69" s="52">
        <f t="shared" si="25"/>
        <v>95.700704767079117</v>
      </c>
    </row>
    <row r="70" spans="1:16" s="58" customFormat="1" x14ac:dyDescent="0.25">
      <c r="A70" s="338"/>
      <c r="B70" s="338"/>
      <c r="C70" s="338"/>
      <c r="D70" s="338"/>
      <c r="E70" s="342"/>
      <c r="F70" s="47" t="s">
        <v>104</v>
      </c>
      <c r="G70" s="129" t="s">
        <v>353</v>
      </c>
      <c r="H70" s="49"/>
      <c r="I70" s="49"/>
      <c r="J70" s="49"/>
      <c r="K70" s="49"/>
      <c r="L70" s="38">
        <f>SUM(L72,L86,L90)</f>
        <v>138855.9</v>
      </c>
      <c r="M70" s="38">
        <f>SUM(M72,M86,M90)</f>
        <v>289403.41104000004</v>
      </c>
      <c r="N70" s="38">
        <f>SUM(N72,N86,N90)</f>
        <v>271415.95293000003</v>
      </c>
      <c r="O70" s="52">
        <f t="shared" si="43"/>
        <v>195.46591317329697</v>
      </c>
      <c r="P70" s="52">
        <f t="shared" si="25"/>
        <v>93.784641982843169</v>
      </c>
    </row>
    <row r="71" spans="1:16" s="58" customFormat="1" x14ac:dyDescent="0.25">
      <c r="A71" s="338"/>
      <c r="B71" s="338"/>
      <c r="C71" s="338"/>
      <c r="D71" s="338"/>
      <c r="E71" s="342"/>
      <c r="F71" s="125" t="s">
        <v>465</v>
      </c>
      <c r="G71" s="129" t="s">
        <v>379</v>
      </c>
      <c r="H71" s="49"/>
      <c r="I71" s="49"/>
      <c r="J71" s="49"/>
      <c r="K71" s="49"/>
      <c r="L71" s="38">
        <f>SUM(L91)</f>
        <v>10000</v>
      </c>
      <c r="M71" s="38">
        <f t="shared" ref="M71:N71" si="44">SUM(M91)</f>
        <v>178458.92499999999</v>
      </c>
      <c r="N71" s="38">
        <f t="shared" si="44"/>
        <v>176331.59999999998</v>
      </c>
      <c r="O71" s="52">
        <f t="shared" si="43"/>
        <v>1763.3159999999996</v>
      </c>
      <c r="P71" s="52">
        <f t="shared" si="25"/>
        <v>98.807946982758068</v>
      </c>
    </row>
    <row r="72" spans="1:16" s="58" customFormat="1" ht="30" customHeight="1" x14ac:dyDescent="0.25">
      <c r="A72" s="246" t="s">
        <v>32</v>
      </c>
      <c r="B72" s="246" t="s">
        <v>49</v>
      </c>
      <c r="C72" s="246" t="s">
        <v>32</v>
      </c>
      <c r="D72" s="246"/>
      <c r="E72" s="245" t="s">
        <v>93</v>
      </c>
      <c r="F72" s="47" t="s">
        <v>104</v>
      </c>
      <c r="G72" s="129" t="s">
        <v>353</v>
      </c>
      <c r="H72" s="129"/>
      <c r="I72" s="129"/>
      <c r="J72" s="129"/>
      <c r="K72" s="39"/>
      <c r="L72" s="38">
        <f>L73+L74+L75+L76+L77+L78+L79+L80+L81+L82+L83+L84</f>
        <v>40137.4</v>
      </c>
      <c r="M72" s="38">
        <f t="shared" ref="M72:N72" si="45">M73+M74+M75+M76+M77+M78+M79+M80+M81+M82+M83+M84</f>
        <v>47602.222999999998</v>
      </c>
      <c r="N72" s="38">
        <f t="shared" si="45"/>
        <v>46655.70405</v>
      </c>
      <c r="O72" s="52">
        <f t="shared" si="43"/>
        <v>116.23997580809917</v>
      </c>
      <c r="P72" s="52">
        <f t="shared" si="25"/>
        <v>98.011607672187921</v>
      </c>
    </row>
    <row r="73" spans="1:16" s="298" customFormat="1" x14ac:dyDescent="0.25">
      <c r="A73" s="331" t="s">
        <v>32</v>
      </c>
      <c r="B73" s="331" t="s">
        <v>49</v>
      </c>
      <c r="C73" s="331" t="s">
        <v>32</v>
      </c>
      <c r="D73" s="331" t="s">
        <v>34</v>
      </c>
      <c r="E73" s="343" t="s">
        <v>94</v>
      </c>
      <c r="F73" s="339" t="s">
        <v>104</v>
      </c>
      <c r="G73" s="296" t="s">
        <v>353</v>
      </c>
      <c r="H73" s="296" t="s">
        <v>35</v>
      </c>
      <c r="I73" s="296" t="s">
        <v>42</v>
      </c>
      <c r="J73" s="296" t="s">
        <v>380</v>
      </c>
      <c r="K73" s="39" t="s">
        <v>462</v>
      </c>
      <c r="L73" s="38">
        <v>0</v>
      </c>
      <c r="M73" s="38">
        <v>160.69999999999999</v>
      </c>
      <c r="N73" s="38">
        <v>160.69999999999999</v>
      </c>
      <c r="O73" s="52" t="e">
        <f t="shared" si="43"/>
        <v>#DIV/0!</v>
      </c>
      <c r="P73" s="52">
        <f t="shared" si="25"/>
        <v>100</v>
      </c>
    </row>
    <row r="74" spans="1:16" s="298" customFormat="1" x14ac:dyDescent="0.25">
      <c r="A74" s="336"/>
      <c r="B74" s="336"/>
      <c r="C74" s="336"/>
      <c r="D74" s="336"/>
      <c r="E74" s="344"/>
      <c r="F74" s="345"/>
      <c r="G74" s="296" t="s">
        <v>353</v>
      </c>
      <c r="H74" s="296" t="s">
        <v>32</v>
      </c>
      <c r="I74" s="296" t="s">
        <v>340</v>
      </c>
      <c r="J74" s="296" t="s">
        <v>95</v>
      </c>
      <c r="K74" s="39" t="s">
        <v>462</v>
      </c>
      <c r="L74" s="38">
        <v>0</v>
      </c>
      <c r="M74" s="38">
        <v>150</v>
      </c>
      <c r="N74" s="38">
        <v>0</v>
      </c>
      <c r="O74" s="52" t="e">
        <f t="shared" ref="O74" si="46">N74/L74*100</f>
        <v>#DIV/0!</v>
      </c>
      <c r="P74" s="52">
        <f t="shared" ref="P74" si="47">N74/M74*100</f>
        <v>0</v>
      </c>
    </row>
    <row r="75" spans="1:16" s="298" customFormat="1" ht="75" x14ac:dyDescent="0.25">
      <c r="A75" s="336"/>
      <c r="B75" s="336"/>
      <c r="C75" s="336"/>
      <c r="D75" s="336"/>
      <c r="E75" s="344"/>
      <c r="F75" s="345"/>
      <c r="G75" s="296" t="s">
        <v>353</v>
      </c>
      <c r="H75" s="296" t="s">
        <v>35</v>
      </c>
      <c r="I75" s="296" t="s">
        <v>42</v>
      </c>
      <c r="J75" s="296" t="s">
        <v>95</v>
      </c>
      <c r="K75" s="39" t="s">
        <v>464</v>
      </c>
      <c r="L75" s="38">
        <v>8253.5</v>
      </c>
      <c r="M75" s="38">
        <v>8293</v>
      </c>
      <c r="N75" s="38">
        <v>8054.59105</v>
      </c>
      <c r="O75" s="52">
        <f t="shared" si="43"/>
        <v>97.590004846428798</v>
      </c>
      <c r="P75" s="52">
        <f t="shared" si="25"/>
        <v>97.125178463764613</v>
      </c>
    </row>
    <row r="76" spans="1:16" s="298" customFormat="1" ht="30" x14ac:dyDescent="0.25">
      <c r="A76" s="332"/>
      <c r="B76" s="332"/>
      <c r="C76" s="332"/>
      <c r="D76" s="332"/>
      <c r="E76" s="371"/>
      <c r="F76" s="340"/>
      <c r="G76" s="296" t="s">
        <v>353</v>
      </c>
      <c r="H76" s="296" t="s">
        <v>35</v>
      </c>
      <c r="I76" s="296" t="s">
        <v>42</v>
      </c>
      <c r="J76" s="296" t="s">
        <v>463</v>
      </c>
      <c r="K76" s="39" t="s">
        <v>339</v>
      </c>
      <c r="L76" s="38">
        <v>0</v>
      </c>
      <c r="M76" s="38">
        <v>59.892000000000003</v>
      </c>
      <c r="N76" s="38">
        <v>59.892000000000003</v>
      </c>
      <c r="O76" s="52" t="e">
        <f t="shared" si="43"/>
        <v>#DIV/0!</v>
      </c>
      <c r="P76" s="52">
        <f t="shared" si="25"/>
        <v>100</v>
      </c>
    </row>
    <row r="77" spans="1:16" s="298" customFormat="1" ht="28.5" customHeight="1" x14ac:dyDescent="0.25">
      <c r="A77" s="331" t="s">
        <v>32</v>
      </c>
      <c r="B77" s="331" t="s">
        <v>49</v>
      </c>
      <c r="C77" s="331" t="s">
        <v>32</v>
      </c>
      <c r="D77" s="331" t="s">
        <v>37</v>
      </c>
      <c r="E77" s="333" t="s">
        <v>269</v>
      </c>
      <c r="F77" s="339" t="s">
        <v>104</v>
      </c>
      <c r="G77" s="296" t="s">
        <v>353</v>
      </c>
      <c r="H77" s="296" t="s">
        <v>35</v>
      </c>
      <c r="I77" s="296" t="s">
        <v>32</v>
      </c>
      <c r="J77" s="296" t="s">
        <v>96</v>
      </c>
      <c r="K77" s="39" t="s">
        <v>43</v>
      </c>
      <c r="L77" s="38">
        <v>13255.2</v>
      </c>
      <c r="M77" s="38">
        <v>21029.7</v>
      </c>
      <c r="N77" s="38">
        <v>21029.7</v>
      </c>
      <c r="O77" s="52">
        <f t="shared" si="43"/>
        <v>158.65245337678797</v>
      </c>
      <c r="P77" s="52">
        <f t="shared" si="25"/>
        <v>100</v>
      </c>
    </row>
    <row r="78" spans="1:16" s="298" customFormat="1" ht="30" x14ac:dyDescent="0.25">
      <c r="A78" s="336"/>
      <c r="B78" s="336"/>
      <c r="C78" s="336"/>
      <c r="D78" s="336"/>
      <c r="E78" s="334"/>
      <c r="F78" s="345"/>
      <c r="G78" s="296" t="s">
        <v>353</v>
      </c>
      <c r="H78" s="296" t="s">
        <v>35</v>
      </c>
      <c r="I78" s="296" t="s">
        <v>38</v>
      </c>
      <c r="J78" s="296" t="s">
        <v>96</v>
      </c>
      <c r="K78" s="39" t="s">
        <v>43</v>
      </c>
      <c r="L78" s="38">
        <v>10935.6</v>
      </c>
      <c r="M78" s="38">
        <v>10407.700000000001</v>
      </c>
      <c r="N78" s="38">
        <v>10407.700000000001</v>
      </c>
      <c r="O78" s="52">
        <f t="shared" si="43"/>
        <v>95.172647134130727</v>
      </c>
      <c r="P78" s="52">
        <f t="shared" si="25"/>
        <v>100</v>
      </c>
    </row>
    <row r="79" spans="1:16" s="298" customFormat="1" x14ac:dyDescent="0.25">
      <c r="A79" s="336"/>
      <c r="B79" s="336"/>
      <c r="C79" s="336"/>
      <c r="D79" s="336"/>
      <c r="E79" s="334"/>
      <c r="F79" s="345"/>
      <c r="G79" s="296" t="s">
        <v>353</v>
      </c>
      <c r="H79" s="296" t="s">
        <v>35</v>
      </c>
      <c r="I79" s="296" t="s">
        <v>41</v>
      </c>
      <c r="J79" s="296" t="s">
        <v>96</v>
      </c>
      <c r="K79" s="39" t="s">
        <v>66</v>
      </c>
      <c r="L79" s="38">
        <v>4.9000000000000004</v>
      </c>
      <c r="M79" s="38">
        <v>0</v>
      </c>
      <c r="N79" s="38">
        <v>0</v>
      </c>
      <c r="O79" s="52">
        <f t="shared" si="43"/>
        <v>0</v>
      </c>
      <c r="P79" s="52" t="e">
        <f t="shared" si="25"/>
        <v>#DIV/0!</v>
      </c>
    </row>
    <row r="80" spans="1:16" s="298" customFormat="1" x14ac:dyDescent="0.25">
      <c r="A80" s="289"/>
      <c r="B80" s="289"/>
      <c r="C80" s="289"/>
      <c r="D80" s="289"/>
      <c r="E80" s="288"/>
      <c r="F80" s="340"/>
      <c r="G80" s="296" t="s">
        <v>353</v>
      </c>
      <c r="H80" s="296" t="s">
        <v>35</v>
      </c>
      <c r="I80" s="296" t="s">
        <v>42</v>
      </c>
      <c r="J80" s="296" t="s">
        <v>96</v>
      </c>
      <c r="K80" s="39" t="s">
        <v>66</v>
      </c>
      <c r="L80" s="38">
        <v>99</v>
      </c>
      <c r="M80" s="38">
        <v>42.219000000000001</v>
      </c>
      <c r="N80" s="38">
        <v>42.219000000000001</v>
      </c>
      <c r="O80" s="52">
        <f t="shared" ref="O80" si="48">N80/L80*100</f>
        <v>42.645454545454548</v>
      </c>
      <c r="P80" s="52">
        <f t="shared" ref="P80" si="49">N80/M80*100</f>
        <v>100</v>
      </c>
    </row>
    <row r="81" spans="1:16" s="298" customFormat="1" ht="30" x14ac:dyDescent="0.25">
      <c r="A81" s="331" t="s">
        <v>32</v>
      </c>
      <c r="B81" s="331" t="s">
        <v>49</v>
      </c>
      <c r="C81" s="331" t="s">
        <v>32</v>
      </c>
      <c r="D81" s="331" t="s">
        <v>49</v>
      </c>
      <c r="E81" s="333" t="s">
        <v>122</v>
      </c>
      <c r="F81" s="339" t="s">
        <v>104</v>
      </c>
      <c r="G81" s="296" t="s">
        <v>353</v>
      </c>
      <c r="H81" s="296" t="s">
        <v>35</v>
      </c>
      <c r="I81" s="296" t="s">
        <v>32</v>
      </c>
      <c r="J81" s="296" t="s">
        <v>123</v>
      </c>
      <c r="K81" s="39" t="s">
        <v>43</v>
      </c>
      <c r="L81" s="38">
        <v>2799.9</v>
      </c>
      <c r="M81" s="38">
        <v>2799.9</v>
      </c>
      <c r="N81" s="38">
        <v>2403.5</v>
      </c>
      <c r="O81" s="52">
        <f t="shared" si="43"/>
        <v>85.842351512554018</v>
      </c>
      <c r="P81" s="52">
        <f t="shared" ref="P81:P106" si="50">N81/M81*100</f>
        <v>85.842351512554018</v>
      </c>
    </row>
    <row r="82" spans="1:16" s="298" customFormat="1" ht="30" x14ac:dyDescent="0.25">
      <c r="A82" s="336"/>
      <c r="B82" s="336"/>
      <c r="C82" s="336"/>
      <c r="D82" s="336"/>
      <c r="E82" s="334"/>
      <c r="F82" s="345"/>
      <c r="G82" s="296" t="s">
        <v>353</v>
      </c>
      <c r="H82" s="296" t="s">
        <v>35</v>
      </c>
      <c r="I82" s="296" t="s">
        <v>38</v>
      </c>
      <c r="J82" s="296" t="s">
        <v>123</v>
      </c>
      <c r="K82" s="39" t="s">
        <v>43</v>
      </c>
      <c r="L82" s="38">
        <v>4648.6000000000004</v>
      </c>
      <c r="M82" s="38">
        <v>4506</v>
      </c>
      <c r="N82" s="38">
        <v>4361.3999999999996</v>
      </c>
      <c r="O82" s="52">
        <f t="shared" si="43"/>
        <v>93.821795809491022</v>
      </c>
      <c r="P82" s="52">
        <f t="shared" si="50"/>
        <v>96.790945406125161</v>
      </c>
    </row>
    <row r="83" spans="1:16" s="298" customFormat="1" x14ac:dyDescent="0.25">
      <c r="A83" s="336"/>
      <c r="B83" s="336"/>
      <c r="C83" s="336"/>
      <c r="D83" s="336"/>
      <c r="E83" s="334"/>
      <c r="F83" s="345"/>
      <c r="G83" s="296" t="s">
        <v>353</v>
      </c>
      <c r="H83" s="296" t="s">
        <v>35</v>
      </c>
      <c r="I83" s="296" t="s">
        <v>41</v>
      </c>
      <c r="J83" s="296" t="s">
        <v>123</v>
      </c>
      <c r="K83" s="39" t="s">
        <v>66</v>
      </c>
      <c r="L83" s="38">
        <v>18.7</v>
      </c>
      <c r="M83" s="38">
        <v>31.111999999999998</v>
      </c>
      <c r="N83" s="38">
        <v>31.111999999999998</v>
      </c>
      <c r="O83" s="52">
        <f t="shared" si="43"/>
        <v>166.37433155080214</v>
      </c>
      <c r="P83" s="52">
        <f t="shared" si="50"/>
        <v>100</v>
      </c>
    </row>
    <row r="84" spans="1:16" s="298" customFormat="1" x14ac:dyDescent="0.25">
      <c r="A84" s="332"/>
      <c r="B84" s="332"/>
      <c r="C84" s="332"/>
      <c r="D84" s="332"/>
      <c r="E84" s="335"/>
      <c r="F84" s="340"/>
      <c r="G84" s="296" t="s">
        <v>353</v>
      </c>
      <c r="H84" s="296" t="s">
        <v>35</v>
      </c>
      <c r="I84" s="296" t="s">
        <v>42</v>
      </c>
      <c r="J84" s="296" t="s">
        <v>123</v>
      </c>
      <c r="K84" s="39" t="s">
        <v>66</v>
      </c>
      <c r="L84" s="38">
        <v>122</v>
      </c>
      <c r="M84" s="38">
        <v>122</v>
      </c>
      <c r="N84" s="38">
        <v>104.89</v>
      </c>
      <c r="O84" s="52">
        <f t="shared" si="43"/>
        <v>85.97540983606558</v>
      </c>
      <c r="P84" s="52">
        <f t="shared" si="50"/>
        <v>85.97540983606558</v>
      </c>
    </row>
    <row r="85" spans="1:16" s="175" customFormat="1" x14ac:dyDescent="0.25">
      <c r="A85" s="331" t="s">
        <v>32</v>
      </c>
      <c r="B85" s="331" t="s">
        <v>49</v>
      </c>
      <c r="C85" s="331" t="s">
        <v>38</v>
      </c>
      <c r="D85" s="337"/>
      <c r="E85" s="343" t="s">
        <v>200</v>
      </c>
      <c r="F85" s="173" t="s">
        <v>16</v>
      </c>
      <c r="G85" s="126"/>
      <c r="H85" s="126"/>
      <c r="I85" s="126"/>
      <c r="J85" s="126"/>
      <c r="K85" s="89"/>
      <c r="L85" s="52">
        <f>L86</f>
        <v>62918.5</v>
      </c>
      <c r="M85" s="52">
        <f t="shared" ref="M85:N85" si="51">M86</f>
        <v>77194.5</v>
      </c>
      <c r="N85" s="52">
        <f t="shared" si="51"/>
        <v>77194.5</v>
      </c>
      <c r="O85" s="52">
        <f t="shared" si="43"/>
        <v>122.68966996988166</v>
      </c>
      <c r="P85" s="52">
        <f t="shared" si="50"/>
        <v>100</v>
      </c>
    </row>
    <row r="86" spans="1:16" s="58" customFormat="1" ht="15" customHeight="1" x14ac:dyDescent="0.25">
      <c r="A86" s="336"/>
      <c r="B86" s="336"/>
      <c r="C86" s="336"/>
      <c r="D86" s="338"/>
      <c r="E86" s="344"/>
      <c r="F86" s="47" t="s">
        <v>104</v>
      </c>
      <c r="G86" s="129" t="s">
        <v>353</v>
      </c>
      <c r="H86" s="129"/>
      <c r="I86" s="129"/>
      <c r="J86" s="129"/>
      <c r="K86" s="39"/>
      <c r="L86" s="38">
        <f>L87+L88</f>
        <v>62918.5</v>
      </c>
      <c r="M86" s="38">
        <f t="shared" ref="M86:N86" si="52">M87+M88</f>
        <v>77194.5</v>
      </c>
      <c r="N86" s="38">
        <f t="shared" si="52"/>
        <v>77194.5</v>
      </c>
      <c r="O86" s="52">
        <f t="shared" si="43"/>
        <v>122.68966996988166</v>
      </c>
      <c r="P86" s="52">
        <f t="shared" si="50"/>
        <v>100</v>
      </c>
    </row>
    <row r="87" spans="1:16" s="298" customFormat="1" ht="15" customHeight="1" x14ac:dyDescent="0.25">
      <c r="A87" s="331" t="s">
        <v>32</v>
      </c>
      <c r="B87" s="331" t="s">
        <v>49</v>
      </c>
      <c r="C87" s="331" t="s">
        <v>38</v>
      </c>
      <c r="D87" s="331" t="s">
        <v>34</v>
      </c>
      <c r="E87" s="343" t="s">
        <v>84</v>
      </c>
      <c r="F87" s="339" t="s">
        <v>104</v>
      </c>
      <c r="G87" s="286" t="s">
        <v>353</v>
      </c>
      <c r="H87" s="286" t="s">
        <v>32</v>
      </c>
      <c r="I87" s="286" t="s">
        <v>340</v>
      </c>
      <c r="J87" s="286" t="s">
        <v>124</v>
      </c>
      <c r="K87" s="170" t="s">
        <v>65</v>
      </c>
      <c r="L87" s="38">
        <v>25728</v>
      </c>
      <c r="M87" s="38">
        <v>28668</v>
      </c>
      <c r="N87" s="38">
        <v>28668</v>
      </c>
      <c r="O87" s="52">
        <f t="shared" si="43"/>
        <v>111.42723880597015</v>
      </c>
      <c r="P87" s="52">
        <f t="shared" si="50"/>
        <v>100</v>
      </c>
    </row>
    <row r="88" spans="1:16" s="298" customFormat="1" x14ac:dyDescent="0.25">
      <c r="A88" s="336"/>
      <c r="B88" s="336"/>
      <c r="C88" s="336"/>
      <c r="D88" s="336"/>
      <c r="E88" s="344"/>
      <c r="F88" s="345"/>
      <c r="G88" s="286" t="s">
        <v>353</v>
      </c>
      <c r="H88" s="286" t="s">
        <v>35</v>
      </c>
      <c r="I88" s="286" t="s">
        <v>42</v>
      </c>
      <c r="J88" s="286" t="s">
        <v>124</v>
      </c>
      <c r="K88" s="170" t="s">
        <v>65</v>
      </c>
      <c r="L88" s="169">
        <v>37190.5</v>
      </c>
      <c r="M88" s="169">
        <v>48526.5</v>
      </c>
      <c r="N88" s="169">
        <v>48526.5</v>
      </c>
      <c r="O88" s="52">
        <f t="shared" si="43"/>
        <v>130.48090238098439</v>
      </c>
      <c r="P88" s="52">
        <f t="shared" si="50"/>
        <v>100</v>
      </c>
    </row>
    <row r="89" spans="1:16" s="175" customFormat="1" x14ac:dyDescent="0.25">
      <c r="A89" s="331" t="s">
        <v>32</v>
      </c>
      <c r="B89" s="331" t="s">
        <v>49</v>
      </c>
      <c r="C89" s="331" t="s">
        <v>41</v>
      </c>
      <c r="D89" s="337"/>
      <c r="E89" s="333" t="s">
        <v>276</v>
      </c>
      <c r="F89" s="128" t="s">
        <v>16</v>
      </c>
      <c r="G89" s="126"/>
      <c r="H89" s="126"/>
      <c r="I89" s="126"/>
      <c r="J89" s="126"/>
      <c r="K89" s="89"/>
      <c r="L89" s="52">
        <f>L90+L91</f>
        <v>45800</v>
      </c>
      <c r="M89" s="52">
        <f>M90+M91</f>
        <v>343065.61303999997</v>
      </c>
      <c r="N89" s="52">
        <f>N90+N91</f>
        <v>323897.34887999995</v>
      </c>
      <c r="O89" s="52">
        <f t="shared" si="43"/>
        <v>707.19945170305664</v>
      </c>
      <c r="P89" s="52">
        <f t="shared" si="50"/>
        <v>94.412653605779752</v>
      </c>
    </row>
    <row r="90" spans="1:16" s="58" customFormat="1" ht="15" customHeight="1" x14ac:dyDescent="0.25">
      <c r="A90" s="336"/>
      <c r="B90" s="336"/>
      <c r="C90" s="336"/>
      <c r="D90" s="338"/>
      <c r="E90" s="334"/>
      <c r="F90" s="47" t="s">
        <v>104</v>
      </c>
      <c r="G90" s="129" t="s">
        <v>353</v>
      </c>
      <c r="H90" s="51"/>
      <c r="I90" s="51"/>
      <c r="J90" s="39"/>
      <c r="K90" s="51"/>
      <c r="L90" s="38">
        <f>L92+L93+L94+L97+L99+L100+L102+L105+L111+L112+L95+L96+L98+L101+L103+L113+L114+L106</f>
        <v>35800</v>
      </c>
      <c r="M90" s="38">
        <f t="shared" ref="M90:N90" si="53">M92+M93+M94+M97+M99+M100+M102+M105+M111+M112+M95+M96+M98+M101+M103+M113+M114+M106</f>
        <v>164606.68804000001</v>
      </c>
      <c r="N90" s="38">
        <f t="shared" si="53"/>
        <v>147565.74888</v>
      </c>
      <c r="O90" s="52">
        <f t="shared" si="43"/>
        <v>412.19482927374304</v>
      </c>
      <c r="P90" s="52">
        <f t="shared" si="50"/>
        <v>89.647480692972209</v>
      </c>
    </row>
    <row r="91" spans="1:16" s="58" customFormat="1" x14ac:dyDescent="0.25">
      <c r="A91" s="332"/>
      <c r="B91" s="332"/>
      <c r="C91" s="332"/>
      <c r="D91" s="373"/>
      <c r="E91" s="335"/>
      <c r="F91" s="43" t="s">
        <v>465</v>
      </c>
      <c r="G91" s="129" t="s">
        <v>379</v>
      </c>
      <c r="H91" s="51"/>
      <c r="I91" s="51"/>
      <c r="J91" s="39"/>
      <c r="K91" s="51"/>
      <c r="L91" s="38">
        <f>SUM(L107:L109,L110:L110,L104)</f>
        <v>10000</v>
      </c>
      <c r="M91" s="38">
        <f t="shared" ref="M91:N91" si="54">SUM(M107:M109,M110:M110,M104)</f>
        <v>178458.92499999999</v>
      </c>
      <c r="N91" s="38">
        <f t="shared" si="54"/>
        <v>176331.59999999998</v>
      </c>
      <c r="O91" s="52">
        <f t="shared" si="43"/>
        <v>1763.3159999999996</v>
      </c>
      <c r="P91" s="52">
        <f t="shared" si="50"/>
        <v>98.807946982758068</v>
      </c>
    </row>
    <row r="92" spans="1:16" s="298" customFormat="1" ht="15" customHeight="1" x14ac:dyDescent="0.25">
      <c r="A92" s="331" t="s">
        <v>32</v>
      </c>
      <c r="B92" s="331" t="s">
        <v>49</v>
      </c>
      <c r="C92" s="331" t="s">
        <v>41</v>
      </c>
      <c r="D92" s="331" t="s">
        <v>34</v>
      </c>
      <c r="E92" s="333" t="s">
        <v>468</v>
      </c>
      <c r="F92" s="339" t="s">
        <v>104</v>
      </c>
      <c r="G92" s="296" t="s">
        <v>353</v>
      </c>
      <c r="H92" s="39" t="s">
        <v>35</v>
      </c>
      <c r="I92" s="39" t="s">
        <v>32</v>
      </c>
      <c r="J92" s="39" t="s">
        <v>97</v>
      </c>
      <c r="K92" s="39" t="s">
        <v>66</v>
      </c>
      <c r="L92" s="38">
        <v>5000</v>
      </c>
      <c r="M92" s="38">
        <v>3972.4</v>
      </c>
      <c r="N92" s="38">
        <v>1496.6</v>
      </c>
      <c r="O92" s="52">
        <f t="shared" si="43"/>
        <v>29.931999999999999</v>
      </c>
      <c r="P92" s="52">
        <f t="shared" si="50"/>
        <v>37.674957204712513</v>
      </c>
    </row>
    <row r="93" spans="1:16" s="298" customFormat="1" x14ac:dyDescent="0.25">
      <c r="A93" s="336"/>
      <c r="B93" s="336"/>
      <c r="C93" s="336"/>
      <c r="D93" s="336"/>
      <c r="E93" s="334"/>
      <c r="F93" s="345"/>
      <c r="G93" s="296" t="s">
        <v>353</v>
      </c>
      <c r="H93" s="39" t="s">
        <v>35</v>
      </c>
      <c r="I93" s="39" t="s">
        <v>38</v>
      </c>
      <c r="J93" s="39" t="s">
        <v>97</v>
      </c>
      <c r="K93" s="39" t="s">
        <v>66</v>
      </c>
      <c r="L93" s="38">
        <v>10000</v>
      </c>
      <c r="M93" s="38">
        <v>3523.7</v>
      </c>
      <c r="N93" s="38">
        <v>1550.4</v>
      </c>
      <c r="O93" s="52">
        <f t="shared" si="43"/>
        <v>15.504000000000001</v>
      </c>
      <c r="P93" s="52">
        <f t="shared" si="50"/>
        <v>43.999205380707785</v>
      </c>
    </row>
    <row r="94" spans="1:16" s="298" customFormat="1" ht="30" x14ac:dyDescent="0.25">
      <c r="A94" s="336"/>
      <c r="B94" s="336"/>
      <c r="C94" s="336"/>
      <c r="D94" s="336"/>
      <c r="E94" s="334"/>
      <c r="F94" s="345"/>
      <c r="G94" s="296" t="s">
        <v>353</v>
      </c>
      <c r="H94" s="39" t="s">
        <v>35</v>
      </c>
      <c r="I94" s="39" t="s">
        <v>42</v>
      </c>
      <c r="J94" s="39" t="s">
        <v>97</v>
      </c>
      <c r="K94" s="39" t="s">
        <v>98</v>
      </c>
      <c r="L94" s="38">
        <v>15000</v>
      </c>
      <c r="M94" s="38">
        <v>20242.400000000001</v>
      </c>
      <c r="N94" s="38">
        <v>19260.400000000001</v>
      </c>
      <c r="O94" s="52">
        <f t="shared" si="43"/>
        <v>128.40266666666668</v>
      </c>
      <c r="P94" s="52">
        <f t="shared" si="50"/>
        <v>95.148796585385128</v>
      </c>
    </row>
    <row r="95" spans="1:16" s="298" customFormat="1" ht="30" x14ac:dyDescent="0.25">
      <c r="A95" s="289"/>
      <c r="B95" s="289"/>
      <c r="C95" s="289"/>
      <c r="D95" s="289"/>
      <c r="E95" s="334"/>
      <c r="F95" s="293"/>
      <c r="G95" s="296" t="s">
        <v>353</v>
      </c>
      <c r="H95" s="39" t="s">
        <v>35</v>
      </c>
      <c r="I95" s="39" t="s">
        <v>42</v>
      </c>
      <c r="J95" s="39" t="s">
        <v>354</v>
      </c>
      <c r="K95" s="39" t="s">
        <v>43</v>
      </c>
      <c r="L95" s="38">
        <v>0</v>
      </c>
      <c r="M95" s="38">
        <v>11916.687099999999</v>
      </c>
      <c r="N95" s="38">
        <v>11892.42698</v>
      </c>
      <c r="O95" s="52" t="e">
        <f t="shared" si="43"/>
        <v>#DIV/0!</v>
      </c>
      <c r="P95" s="52">
        <f t="shared" si="50"/>
        <v>99.796418922504074</v>
      </c>
    </row>
    <row r="96" spans="1:16" s="298" customFormat="1" ht="30" x14ac:dyDescent="0.25">
      <c r="A96" s="289"/>
      <c r="B96" s="289"/>
      <c r="C96" s="289"/>
      <c r="D96" s="289"/>
      <c r="E96" s="288"/>
      <c r="F96" s="293"/>
      <c r="G96" s="296" t="s">
        <v>353</v>
      </c>
      <c r="H96" s="39" t="s">
        <v>35</v>
      </c>
      <c r="I96" s="39" t="s">
        <v>42</v>
      </c>
      <c r="J96" s="39" t="s">
        <v>381</v>
      </c>
      <c r="K96" s="39" t="s">
        <v>43</v>
      </c>
      <c r="L96" s="38">
        <v>0</v>
      </c>
      <c r="M96" s="38">
        <v>4610.73315</v>
      </c>
      <c r="N96" s="38">
        <v>4610.73315</v>
      </c>
      <c r="O96" s="52" t="e">
        <f t="shared" ref="O96" si="55">N96/L96*100</f>
        <v>#DIV/0!</v>
      </c>
      <c r="P96" s="52">
        <f t="shared" ref="P96" si="56">N96/M96*100</f>
        <v>100</v>
      </c>
    </row>
    <row r="97" spans="1:16" s="298" customFormat="1" ht="45" x14ac:dyDescent="0.25">
      <c r="A97" s="289"/>
      <c r="B97" s="289"/>
      <c r="C97" s="289"/>
      <c r="D97" s="289"/>
      <c r="E97" s="288"/>
      <c r="F97" s="293"/>
      <c r="G97" s="296" t="s">
        <v>353</v>
      </c>
      <c r="H97" s="39" t="s">
        <v>35</v>
      </c>
      <c r="I97" s="39" t="s">
        <v>42</v>
      </c>
      <c r="J97" s="39" t="s">
        <v>469</v>
      </c>
      <c r="K97" s="39" t="s">
        <v>76</v>
      </c>
      <c r="L97" s="38">
        <v>0</v>
      </c>
      <c r="M97" s="38">
        <v>71712</v>
      </c>
      <c r="N97" s="38">
        <v>71712</v>
      </c>
      <c r="O97" s="52" t="e">
        <f t="shared" si="43"/>
        <v>#DIV/0!</v>
      </c>
      <c r="P97" s="52">
        <f t="shared" si="50"/>
        <v>100</v>
      </c>
    </row>
    <row r="98" spans="1:16" s="298" customFormat="1" ht="45" x14ac:dyDescent="0.25">
      <c r="A98" s="289"/>
      <c r="B98" s="289"/>
      <c r="C98" s="289"/>
      <c r="D98" s="289"/>
      <c r="E98" s="288"/>
      <c r="F98" s="293"/>
      <c r="G98" s="296" t="s">
        <v>353</v>
      </c>
      <c r="H98" s="39" t="s">
        <v>35</v>
      </c>
      <c r="I98" s="39" t="s">
        <v>42</v>
      </c>
      <c r="J98" s="39" t="s">
        <v>470</v>
      </c>
      <c r="K98" s="39" t="s">
        <v>76</v>
      </c>
      <c r="L98" s="38">
        <v>0</v>
      </c>
      <c r="M98" s="38">
        <v>22710</v>
      </c>
      <c r="N98" s="38">
        <v>14461.4969</v>
      </c>
      <c r="O98" s="52" t="e">
        <f t="shared" si="43"/>
        <v>#DIV/0!</v>
      </c>
      <c r="P98" s="52">
        <f t="shared" si="50"/>
        <v>63.678982386613825</v>
      </c>
    </row>
    <row r="99" spans="1:16" s="298" customFormat="1" x14ac:dyDescent="0.25">
      <c r="A99" s="286" t="s">
        <v>32</v>
      </c>
      <c r="B99" s="286" t="s">
        <v>49</v>
      </c>
      <c r="C99" s="286" t="s">
        <v>41</v>
      </c>
      <c r="D99" s="286" t="s">
        <v>37</v>
      </c>
      <c r="E99" s="333" t="s">
        <v>277</v>
      </c>
      <c r="F99" s="339" t="s">
        <v>104</v>
      </c>
      <c r="G99" s="296" t="s">
        <v>353</v>
      </c>
      <c r="H99" s="39" t="s">
        <v>35</v>
      </c>
      <c r="I99" s="39" t="s">
        <v>32</v>
      </c>
      <c r="J99" s="39" t="s">
        <v>99</v>
      </c>
      <c r="K99" s="39" t="s">
        <v>66</v>
      </c>
      <c r="L99" s="38">
        <v>0</v>
      </c>
      <c r="M99" s="38">
        <v>2607.223</v>
      </c>
      <c r="N99" s="38">
        <v>2447.8470600000001</v>
      </c>
      <c r="O99" s="52" t="e">
        <f t="shared" si="43"/>
        <v>#DIV/0!</v>
      </c>
      <c r="P99" s="52">
        <f t="shared" si="50"/>
        <v>93.887138154273728</v>
      </c>
    </row>
    <row r="100" spans="1:16" s="298" customFormat="1" ht="30" x14ac:dyDescent="0.25">
      <c r="A100" s="172"/>
      <c r="B100" s="172"/>
      <c r="C100" s="172"/>
      <c r="D100" s="172"/>
      <c r="E100" s="334"/>
      <c r="F100" s="345"/>
      <c r="G100" s="296" t="s">
        <v>353</v>
      </c>
      <c r="H100" s="39" t="s">
        <v>35</v>
      </c>
      <c r="I100" s="39" t="s">
        <v>38</v>
      </c>
      <c r="J100" s="39" t="s">
        <v>99</v>
      </c>
      <c r="K100" s="39" t="s">
        <v>382</v>
      </c>
      <c r="L100" s="38">
        <v>2000</v>
      </c>
      <c r="M100" s="38">
        <v>392.8</v>
      </c>
      <c r="N100" s="38">
        <v>382.6</v>
      </c>
      <c r="O100" s="52">
        <f t="shared" si="43"/>
        <v>19.13</v>
      </c>
      <c r="P100" s="52">
        <f t="shared" si="50"/>
        <v>97.403258655804478</v>
      </c>
    </row>
    <row r="101" spans="1:16" s="298" customFormat="1" ht="30" customHeight="1" x14ac:dyDescent="0.25">
      <c r="A101" s="172"/>
      <c r="B101" s="172"/>
      <c r="C101" s="172"/>
      <c r="D101" s="172"/>
      <c r="E101" s="334"/>
      <c r="F101" s="345"/>
      <c r="G101" s="296" t="s">
        <v>353</v>
      </c>
      <c r="H101" s="39" t="s">
        <v>35</v>
      </c>
      <c r="I101" s="39" t="s">
        <v>42</v>
      </c>
      <c r="J101" s="39" t="s">
        <v>99</v>
      </c>
      <c r="K101" s="39" t="s">
        <v>43</v>
      </c>
      <c r="L101" s="38">
        <v>0</v>
      </c>
      <c r="M101" s="38">
        <v>0</v>
      </c>
      <c r="N101" s="38">
        <v>0</v>
      </c>
      <c r="O101" s="248" t="e">
        <f t="shared" si="43"/>
        <v>#DIV/0!</v>
      </c>
      <c r="P101" s="52" t="e">
        <f t="shared" si="50"/>
        <v>#DIV/0!</v>
      </c>
    </row>
    <row r="102" spans="1:16" s="298" customFormat="1" x14ac:dyDescent="0.25">
      <c r="A102" s="172"/>
      <c r="B102" s="172"/>
      <c r="C102" s="172"/>
      <c r="D102" s="172"/>
      <c r="E102" s="334"/>
      <c r="F102" s="345"/>
      <c r="G102" s="296" t="s">
        <v>353</v>
      </c>
      <c r="H102" s="39" t="s">
        <v>35</v>
      </c>
      <c r="I102" s="39" t="s">
        <v>38</v>
      </c>
      <c r="J102" s="39" t="s">
        <v>279</v>
      </c>
      <c r="K102" s="39" t="s">
        <v>66</v>
      </c>
      <c r="L102" s="38">
        <v>2000</v>
      </c>
      <c r="M102" s="38">
        <v>600</v>
      </c>
      <c r="N102" s="38">
        <v>0</v>
      </c>
      <c r="O102" s="52">
        <f t="shared" si="43"/>
        <v>0</v>
      </c>
      <c r="P102" s="52">
        <f t="shared" si="50"/>
        <v>0</v>
      </c>
    </row>
    <row r="103" spans="1:16" s="298" customFormat="1" x14ac:dyDescent="0.25">
      <c r="A103" s="172"/>
      <c r="B103" s="172"/>
      <c r="C103" s="172"/>
      <c r="D103" s="172"/>
      <c r="E103" s="334"/>
      <c r="F103" s="345"/>
      <c r="G103" s="296" t="s">
        <v>353</v>
      </c>
      <c r="H103" s="39" t="s">
        <v>35</v>
      </c>
      <c r="I103" s="39" t="s">
        <v>38</v>
      </c>
      <c r="J103" s="39" t="s">
        <v>473</v>
      </c>
      <c r="K103" s="39" t="s">
        <v>66</v>
      </c>
      <c r="L103" s="38">
        <v>0</v>
      </c>
      <c r="M103" s="38">
        <v>5397.90679</v>
      </c>
      <c r="N103" s="38">
        <v>5397.90679</v>
      </c>
      <c r="O103" s="52" t="e">
        <f t="shared" ref="O103" si="57">N103/L103*100</f>
        <v>#DIV/0!</v>
      </c>
      <c r="P103" s="52">
        <f t="shared" ref="P103" si="58">N103/M103*100</f>
        <v>100</v>
      </c>
    </row>
    <row r="104" spans="1:16" s="298" customFormat="1" x14ac:dyDescent="0.25">
      <c r="A104" s="172"/>
      <c r="B104" s="172"/>
      <c r="C104" s="172"/>
      <c r="D104" s="172"/>
      <c r="E104" s="288"/>
      <c r="F104" s="195" t="s">
        <v>465</v>
      </c>
      <c r="G104" s="296" t="s">
        <v>379</v>
      </c>
      <c r="H104" s="39" t="s">
        <v>35</v>
      </c>
      <c r="I104" s="39" t="s">
        <v>32</v>
      </c>
      <c r="J104" s="39" t="s">
        <v>99</v>
      </c>
      <c r="K104" s="39" t="s">
        <v>61</v>
      </c>
      <c r="L104" s="38">
        <v>0</v>
      </c>
      <c r="M104" s="38">
        <v>124.3</v>
      </c>
      <c r="N104" s="38">
        <v>124.3</v>
      </c>
      <c r="O104" s="52" t="e">
        <f t="shared" si="43"/>
        <v>#DIV/0!</v>
      </c>
      <c r="P104" s="52">
        <f t="shared" si="50"/>
        <v>100</v>
      </c>
    </row>
    <row r="105" spans="1:16" s="298" customFormat="1" ht="60" x14ac:dyDescent="0.25">
      <c r="A105" s="286" t="s">
        <v>32</v>
      </c>
      <c r="B105" s="286" t="s">
        <v>49</v>
      </c>
      <c r="C105" s="286" t="s">
        <v>41</v>
      </c>
      <c r="D105" s="286" t="s">
        <v>48</v>
      </c>
      <c r="E105" s="287" t="s">
        <v>278</v>
      </c>
      <c r="F105" s="290" t="s">
        <v>104</v>
      </c>
      <c r="G105" s="296" t="s">
        <v>353</v>
      </c>
      <c r="H105" s="39" t="s">
        <v>35</v>
      </c>
      <c r="I105" s="39" t="s">
        <v>38</v>
      </c>
      <c r="J105" s="39" t="s">
        <v>474</v>
      </c>
      <c r="K105" s="39" t="s">
        <v>66</v>
      </c>
      <c r="L105" s="38">
        <v>0</v>
      </c>
      <c r="M105" s="38">
        <v>2699.038</v>
      </c>
      <c r="N105" s="38">
        <v>2699.038</v>
      </c>
      <c r="O105" s="52" t="e">
        <f t="shared" si="43"/>
        <v>#DIV/0!</v>
      </c>
      <c r="P105" s="52">
        <f t="shared" si="50"/>
        <v>100</v>
      </c>
    </row>
    <row r="106" spans="1:16" s="298" customFormat="1" x14ac:dyDescent="0.25">
      <c r="A106" s="331" t="s">
        <v>32</v>
      </c>
      <c r="B106" s="331" t="s">
        <v>49</v>
      </c>
      <c r="C106" s="331" t="s">
        <v>41</v>
      </c>
      <c r="D106" s="331" t="s">
        <v>49</v>
      </c>
      <c r="E106" s="349" t="s">
        <v>384</v>
      </c>
      <c r="F106" s="290" t="s">
        <v>104</v>
      </c>
      <c r="G106" s="296" t="s">
        <v>353</v>
      </c>
      <c r="H106" s="39" t="s">
        <v>35</v>
      </c>
      <c r="I106" s="39" t="s">
        <v>38</v>
      </c>
      <c r="J106" s="39" t="s">
        <v>270</v>
      </c>
      <c r="K106" s="39" t="s">
        <v>66</v>
      </c>
      <c r="L106" s="38">
        <v>0</v>
      </c>
      <c r="M106" s="38">
        <v>10000</v>
      </c>
      <c r="N106" s="38">
        <v>9404.9</v>
      </c>
      <c r="O106" s="249" t="e">
        <f t="shared" si="43"/>
        <v>#DIV/0!</v>
      </c>
      <c r="P106" s="52">
        <f t="shared" si="50"/>
        <v>94.048999999999992</v>
      </c>
    </row>
    <row r="107" spans="1:16" s="298" customFormat="1" ht="30" x14ac:dyDescent="0.25">
      <c r="A107" s="348"/>
      <c r="B107" s="348"/>
      <c r="C107" s="348"/>
      <c r="D107" s="348"/>
      <c r="E107" s="349"/>
      <c r="F107" s="339" t="s">
        <v>465</v>
      </c>
      <c r="G107" s="296" t="s">
        <v>379</v>
      </c>
      <c r="H107" s="39" t="s">
        <v>35</v>
      </c>
      <c r="I107" s="39" t="s">
        <v>38</v>
      </c>
      <c r="J107" s="39" t="s">
        <v>270</v>
      </c>
      <c r="K107" s="39" t="s">
        <v>472</v>
      </c>
      <c r="L107" s="38">
        <v>10000</v>
      </c>
      <c r="M107" s="38">
        <v>85351.9</v>
      </c>
      <c r="N107" s="38">
        <v>83688.800000000003</v>
      </c>
      <c r="O107" s="52">
        <f t="shared" ref="O107:O119" si="59">N107/L107*100</f>
        <v>836.88800000000003</v>
      </c>
      <c r="P107" s="52">
        <f t="shared" ref="P107:P109" si="60">N107/M107*100</f>
        <v>98.05147864312336</v>
      </c>
    </row>
    <row r="108" spans="1:16" s="298" customFormat="1" ht="45" x14ac:dyDescent="0.25">
      <c r="A108" s="348"/>
      <c r="B108" s="348"/>
      <c r="C108" s="348"/>
      <c r="D108" s="348"/>
      <c r="E108" s="350"/>
      <c r="F108" s="345"/>
      <c r="G108" s="296" t="s">
        <v>379</v>
      </c>
      <c r="H108" s="39" t="s">
        <v>35</v>
      </c>
      <c r="I108" s="39" t="s">
        <v>32</v>
      </c>
      <c r="J108" s="39" t="s">
        <v>270</v>
      </c>
      <c r="K108" s="39" t="s">
        <v>471</v>
      </c>
      <c r="L108" s="38">
        <v>0</v>
      </c>
      <c r="M108" s="38">
        <v>4116.3</v>
      </c>
      <c r="N108" s="38">
        <v>3652.1</v>
      </c>
      <c r="O108" s="52" t="e">
        <f t="shared" ref="O108" si="61">N108/L108*100</f>
        <v>#DIV/0!</v>
      </c>
      <c r="P108" s="52">
        <f t="shared" ref="P108" si="62">N108/M108*100</f>
        <v>88.722882200034007</v>
      </c>
    </row>
    <row r="109" spans="1:16" s="298" customFormat="1" x14ac:dyDescent="0.25">
      <c r="A109" s="348"/>
      <c r="B109" s="348"/>
      <c r="C109" s="348"/>
      <c r="D109" s="348"/>
      <c r="E109" s="350"/>
      <c r="F109" s="345"/>
      <c r="G109" s="296" t="s">
        <v>379</v>
      </c>
      <c r="H109" s="39" t="s">
        <v>35</v>
      </c>
      <c r="I109" s="39" t="s">
        <v>38</v>
      </c>
      <c r="J109" s="39" t="s">
        <v>355</v>
      </c>
      <c r="K109" s="39" t="s">
        <v>349</v>
      </c>
      <c r="L109" s="38">
        <v>0</v>
      </c>
      <c r="M109" s="38">
        <v>88866.425000000003</v>
      </c>
      <c r="N109" s="38">
        <v>88866.4</v>
      </c>
      <c r="O109" s="52" t="e">
        <f t="shared" ref="O109" si="63">N109/L109*100</f>
        <v>#DIV/0!</v>
      </c>
      <c r="P109" s="52">
        <f t="shared" si="60"/>
        <v>99.99997186789048</v>
      </c>
    </row>
    <row r="110" spans="1:16" s="298" customFormat="1" x14ac:dyDescent="0.25">
      <c r="A110" s="348"/>
      <c r="B110" s="348"/>
      <c r="C110" s="348"/>
      <c r="D110" s="348"/>
      <c r="E110" s="351"/>
      <c r="F110" s="340"/>
      <c r="G110" s="296" t="s">
        <v>379</v>
      </c>
      <c r="H110" s="39" t="s">
        <v>35</v>
      </c>
      <c r="I110" s="39" t="s">
        <v>38</v>
      </c>
      <c r="J110" s="39" t="s">
        <v>356</v>
      </c>
      <c r="K110" s="39" t="s">
        <v>349</v>
      </c>
      <c r="L110" s="38">
        <v>0</v>
      </c>
      <c r="M110" s="38">
        <v>0</v>
      </c>
      <c r="N110" s="38">
        <v>0</v>
      </c>
      <c r="O110" s="52" t="e">
        <f t="shared" ref="O110" si="64">N110/L110*100</f>
        <v>#DIV/0!</v>
      </c>
      <c r="P110" s="52" t="e">
        <f t="shared" ref="P110:P121" si="65">N110/M110*100</f>
        <v>#DIV/0!</v>
      </c>
    </row>
    <row r="111" spans="1:16" s="298" customFormat="1" ht="30" x14ac:dyDescent="0.25">
      <c r="A111" s="286" t="s">
        <v>32</v>
      </c>
      <c r="B111" s="286" t="s">
        <v>49</v>
      </c>
      <c r="C111" s="286" t="s">
        <v>41</v>
      </c>
      <c r="D111" s="286" t="s">
        <v>50</v>
      </c>
      <c r="E111" s="287" t="s">
        <v>100</v>
      </c>
      <c r="F111" s="290" t="s">
        <v>104</v>
      </c>
      <c r="G111" s="296" t="s">
        <v>353</v>
      </c>
      <c r="H111" s="39" t="s">
        <v>35</v>
      </c>
      <c r="I111" s="39" t="s">
        <v>38</v>
      </c>
      <c r="J111" s="39" t="s">
        <v>101</v>
      </c>
      <c r="K111" s="39" t="s">
        <v>66</v>
      </c>
      <c r="L111" s="38">
        <v>0</v>
      </c>
      <c r="M111" s="38">
        <v>1961.8</v>
      </c>
      <c r="N111" s="38">
        <v>0</v>
      </c>
      <c r="O111" s="52" t="e">
        <f t="shared" si="59"/>
        <v>#DIV/0!</v>
      </c>
      <c r="P111" s="52">
        <f t="shared" si="65"/>
        <v>0</v>
      </c>
    </row>
    <row r="112" spans="1:16" s="298" customFormat="1" ht="15" customHeight="1" x14ac:dyDescent="0.25">
      <c r="A112" s="331" t="s">
        <v>32</v>
      </c>
      <c r="B112" s="331" t="s">
        <v>49</v>
      </c>
      <c r="C112" s="331" t="s">
        <v>41</v>
      </c>
      <c r="D112" s="331" t="s">
        <v>74</v>
      </c>
      <c r="E112" s="333" t="s">
        <v>383</v>
      </c>
      <c r="F112" s="339" t="s">
        <v>104</v>
      </c>
      <c r="G112" s="296" t="s">
        <v>353</v>
      </c>
      <c r="H112" s="39" t="s">
        <v>35</v>
      </c>
      <c r="I112" s="39" t="s">
        <v>32</v>
      </c>
      <c r="J112" s="39" t="s">
        <v>385</v>
      </c>
      <c r="K112" s="39" t="s">
        <v>66</v>
      </c>
      <c r="L112" s="38">
        <v>700</v>
      </c>
      <c r="M112" s="38">
        <v>700</v>
      </c>
      <c r="N112" s="38">
        <v>699.9</v>
      </c>
      <c r="O112" s="52">
        <f t="shared" si="59"/>
        <v>99.98571428571428</v>
      </c>
      <c r="P112" s="52">
        <f t="shared" si="65"/>
        <v>99.98571428571428</v>
      </c>
    </row>
    <row r="113" spans="1:16" s="298" customFormat="1" x14ac:dyDescent="0.25">
      <c r="A113" s="336"/>
      <c r="B113" s="336"/>
      <c r="C113" s="336"/>
      <c r="D113" s="336"/>
      <c r="E113" s="334"/>
      <c r="F113" s="345"/>
      <c r="G113" s="296" t="s">
        <v>353</v>
      </c>
      <c r="H113" s="39" t="s">
        <v>35</v>
      </c>
      <c r="I113" s="39" t="s">
        <v>32</v>
      </c>
      <c r="J113" s="39" t="s">
        <v>386</v>
      </c>
      <c r="K113" s="39" t="s">
        <v>66</v>
      </c>
      <c r="L113" s="38">
        <v>575</v>
      </c>
      <c r="M113" s="38">
        <v>785</v>
      </c>
      <c r="N113" s="38">
        <v>784.6</v>
      </c>
      <c r="O113" s="52">
        <f t="shared" ref="O113:O114" si="66">N113/L113*100</f>
        <v>136.45217391304348</v>
      </c>
      <c r="P113" s="52">
        <f t="shared" ref="P113:P114" si="67">N113/M113*100</f>
        <v>99.949044585987266</v>
      </c>
    </row>
    <row r="114" spans="1:16" s="298" customFormat="1" x14ac:dyDescent="0.25">
      <c r="A114" s="332"/>
      <c r="B114" s="332"/>
      <c r="C114" s="332"/>
      <c r="D114" s="332"/>
      <c r="E114" s="335"/>
      <c r="F114" s="340"/>
      <c r="G114" s="296" t="s">
        <v>353</v>
      </c>
      <c r="H114" s="39" t="s">
        <v>35</v>
      </c>
      <c r="I114" s="39" t="s">
        <v>38</v>
      </c>
      <c r="J114" s="39" t="s">
        <v>386</v>
      </c>
      <c r="K114" s="39" t="s">
        <v>66</v>
      </c>
      <c r="L114" s="38">
        <v>525</v>
      </c>
      <c r="M114" s="38">
        <v>775</v>
      </c>
      <c r="N114" s="38">
        <v>764.9</v>
      </c>
      <c r="O114" s="52">
        <f t="shared" si="66"/>
        <v>145.6952380952381</v>
      </c>
      <c r="P114" s="52">
        <f t="shared" si="67"/>
        <v>98.696774193548393</v>
      </c>
    </row>
    <row r="115" spans="1:16" s="58" customFormat="1" x14ac:dyDescent="0.25">
      <c r="A115" s="126" t="s">
        <v>32</v>
      </c>
      <c r="B115" s="126" t="s">
        <v>50</v>
      </c>
      <c r="C115" s="126"/>
      <c r="D115" s="204"/>
      <c r="E115" s="128" t="s">
        <v>289</v>
      </c>
      <c r="F115" s="196"/>
      <c r="G115" s="193" t="s">
        <v>353</v>
      </c>
      <c r="H115" s="51"/>
      <c r="I115" s="51"/>
      <c r="J115" s="51"/>
      <c r="K115" s="51"/>
      <c r="L115" s="52">
        <f>L116</f>
        <v>70320.600000000006</v>
      </c>
      <c r="M115" s="52">
        <f t="shared" ref="M115:N115" si="68">M116</f>
        <v>71346.312210000004</v>
      </c>
      <c r="N115" s="52">
        <f t="shared" si="68"/>
        <v>69473.472559999995</v>
      </c>
      <c r="O115" s="52">
        <f t="shared" si="59"/>
        <v>98.795335307150381</v>
      </c>
      <c r="P115" s="52">
        <f t="shared" si="65"/>
        <v>97.375001465405091</v>
      </c>
    </row>
    <row r="116" spans="1:16" x14ac:dyDescent="0.25">
      <c r="A116" s="129" t="s">
        <v>32</v>
      </c>
      <c r="B116" s="193" t="s">
        <v>50</v>
      </c>
      <c r="C116" s="193" t="s">
        <v>32</v>
      </c>
      <c r="D116" s="129"/>
      <c r="E116" s="130" t="s">
        <v>102</v>
      </c>
      <c r="F116" s="47" t="s">
        <v>104</v>
      </c>
      <c r="G116" s="129" t="s">
        <v>353</v>
      </c>
      <c r="H116" s="129"/>
      <c r="I116" s="129"/>
      <c r="J116" s="129"/>
      <c r="K116" s="39"/>
      <c r="L116" s="38">
        <f>SUM(L117:L122)</f>
        <v>70320.600000000006</v>
      </c>
      <c r="M116" s="38">
        <f t="shared" ref="M116:N116" si="69">SUM(M117:M122)</f>
        <v>71346.312210000004</v>
      </c>
      <c r="N116" s="38">
        <f t="shared" si="69"/>
        <v>69473.472559999995</v>
      </c>
      <c r="O116" s="52">
        <f t="shared" si="59"/>
        <v>98.795335307150381</v>
      </c>
      <c r="P116" s="52">
        <f t="shared" si="65"/>
        <v>97.375001465405091</v>
      </c>
    </row>
    <row r="117" spans="1:16" s="297" customFormat="1" ht="30" x14ac:dyDescent="0.25">
      <c r="A117" s="296" t="s">
        <v>32</v>
      </c>
      <c r="B117" s="296" t="s">
        <v>50</v>
      </c>
      <c r="C117" s="296" t="s">
        <v>32</v>
      </c>
      <c r="D117" s="296" t="s">
        <v>34</v>
      </c>
      <c r="E117" s="194" t="s">
        <v>103</v>
      </c>
      <c r="F117" s="195" t="s">
        <v>104</v>
      </c>
      <c r="G117" s="296" t="s">
        <v>353</v>
      </c>
      <c r="H117" s="296" t="s">
        <v>35</v>
      </c>
      <c r="I117" s="296" t="s">
        <v>38</v>
      </c>
      <c r="J117" s="296" t="s">
        <v>343</v>
      </c>
      <c r="K117" s="39" t="s">
        <v>43</v>
      </c>
      <c r="L117" s="38">
        <v>2323.5</v>
      </c>
      <c r="M117" s="38">
        <v>3308.0010000000002</v>
      </c>
      <c r="N117" s="38">
        <v>3286.93732</v>
      </c>
      <c r="O117" s="52">
        <f t="shared" si="59"/>
        <v>141.46491585969443</v>
      </c>
      <c r="P117" s="52">
        <f t="shared" si="65"/>
        <v>99.36325049478522</v>
      </c>
    </row>
    <row r="118" spans="1:16" s="297" customFormat="1" ht="28.5" customHeight="1" x14ac:dyDescent="0.25">
      <c r="A118" s="331" t="s">
        <v>32</v>
      </c>
      <c r="B118" s="331" t="s">
        <v>50</v>
      </c>
      <c r="C118" s="331" t="s">
        <v>32</v>
      </c>
      <c r="D118" s="331" t="s">
        <v>37</v>
      </c>
      <c r="E118" s="333" t="s">
        <v>106</v>
      </c>
      <c r="F118" s="339" t="s">
        <v>104</v>
      </c>
      <c r="G118" s="296" t="s">
        <v>353</v>
      </c>
      <c r="H118" s="296" t="s">
        <v>39</v>
      </c>
      <c r="I118" s="296" t="s">
        <v>40</v>
      </c>
      <c r="J118" s="296" t="s">
        <v>344</v>
      </c>
      <c r="K118" s="39" t="s">
        <v>43</v>
      </c>
      <c r="L118" s="38">
        <v>0</v>
      </c>
      <c r="M118" s="38">
        <v>5881.8058099999998</v>
      </c>
      <c r="N118" s="38">
        <v>5828.0785100000003</v>
      </c>
      <c r="O118" s="52" t="e">
        <f t="shared" si="59"/>
        <v>#DIV/0!</v>
      </c>
      <c r="P118" s="52">
        <f t="shared" si="65"/>
        <v>99.086550938001821</v>
      </c>
    </row>
    <row r="119" spans="1:16" s="297" customFormat="1" ht="28.5" customHeight="1" x14ac:dyDescent="0.25">
      <c r="A119" s="374"/>
      <c r="B119" s="374"/>
      <c r="C119" s="374"/>
      <c r="D119" s="374"/>
      <c r="E119" s="335"/>
      <c r="F119" s="340"/>
      <c r="G119" s="296" t="s">
        <v>353</v>
      </c>
      <c r="H119" s="296" t="s">
        <v>35</v>
      </c>
      <c r="I119" s="296" t="s">
        <v>38</v>
      </c>
      <c r="J119" s="296" t="s">
        <v>348</v>
      </c>
      <c r="K119" s="39" t="s">
        <v>43</v>
      </c>
      <c r="L119" s="38">
        <v>665</v>
      </c>
      <c r="M119" s="38">
        <v>267.77039000000002</v>
      </c>
      <c r="N119" s="38">
        <v>266.37734999999998</v>
      </c>
      <c r="O119" s="52">
        <f t="shared" si="59"/>
        <v>40.05674436090225</v>
      </c>
      <c r="P119" s="52">
        <f t="shared" si="65"/>
        <v>99.479763240438928</v>
      </c>
    </row>
    <row r="120" spans="1:16" s="297" customFormat="1" ht="30" x14ac:dyDescent="0.25">
      <c r="A120" s="331" t="s">
        <v>32</v>
      </c>
      <c r="B120" s="331" t="s">
        <v>50</v>
      </c>
      <c r="C120" s="331" t="s">
        <v>32</v>
      </c>
      <c r="D120" s="331" t="s">
        <v>49</v>
      </c>
      <c r="E120" s="333" t="s">
        <v>341</v>
      </c>
      <c r="F120" s="339" t="s">
        <v>104</v>
      </c>
      <c r="G120" s="296" t="s">
        <v>353</v>
      </c>
      <c r="H120" s="296" t="s">
        <v>35</v>
      </c>
      <c r="I120" s="296" t="s">
        <v>38</v>
      </c>
      <c r="J120" s="296" t="s">
        <v>345</v>
      </c>
      <c r="K120" s="39" t="s">
        <v>43</v>
      </c>
      <c r="L120" s="38">
        <v>10066.700000000001</v>
      </c>
      <c r="M120" s="38">
        <v>13233.500400000001</v>
      </c>
      <c r="N120" s="38">
        <v>12445.828729999999</v>
      </c>
      <c r="O120" s="249">
        <f t="shared" ref="O120:O122" si="70">N120/L120*100</f>
        <v>123.63365084883824</v>
      </c>
      <c r="P120" s="52">
        <f t="shared" si="65"/>
        <v>94.047896276936655</v>
      </c>
    </row>
    <row r="121" spans="1:16" s="297" customFormat="1" ht="30" x14ac:dyDescent="0.25">
      <c r="A121" s="336"/>
      <c r="B121" s="336"/>
      <c r="C121" s="336"/>
      <c r="D121" s="336"/>
      <c r="E121" s="334"/>
      <c r="F121" s="345"/>
      <c r="G121" s="296" t="s">
        <v>353</v>
      </c>
      <c r="H121" s="296" t="s">
        <v>35</v>
      </c>
      <c r="I121" s="296" t="s">
        <v>38</v>
      </c>
      <c r="J121" s="296" t="s">
        <v>347</v>
      </c>
      <c r="K121" s="39" t="s">
        <v>43</v>
      </c>
      <c r="L121" s="38">
        <v>70</v>
      </c>
      <c r="M121" s="38">
        <v>66.499610000000004</v>
      </c>
      <c r="N121" s="38">
        <v>62.540889999999997</v>
      </c>
      <c r="O121" s="174">
        <f t="shared" si="70"/>
        <v>89.34412857142857</v>
      </c>
      <c r="P121" s="52">
        <f t="shared" si="65"/>
        <v>94.047002681669852</v>
      </c>
    </row>
    <row r="122" spans="1:16" s="297" customFormat="1" ht="30" x14ac:dyDescent="0.25">
      <c r="A122" s="332"/>
      <c r="B122" s="332"/>
      <c r="C122" s="332"/>
      <c r="D122" s="332"/>
      <c r="E122" s="335"/>
      <c r="F122" s="340"/>
      <c r="G122" s="296" t="s">
        <v>353</v>
      </c>
      <c r="H122" s="296" t="s">
        <v>35</v>
      </c>
      <c r="I122" s="296" t="s">
        <v>38</v>
      </c>
      <c r="J122" s="296" t="s">
        <v>346</v>
      </c>
      <c r="K122" s="39" t="s">
        <v>43</v>
      </c>
      <c r="L122" s="38">
        <v>57195.4</v>
      </c>
      <c r="M122" s="38">
        <v>48588.735000000001</v>
      </c>
      <c r="N122" s="38">
        <v>47583.709759999998</v>
      </c>
      <c r="O122" s="52">
        <f t="shared" si="70"/>
        <v>83.194994282756994</v>
      </c>
      <c r="P122" s="52">
        <f>N122/M122*100</f>
        <v>97.93156738902546</v>
      </c>
    </row>
    <row r="123" spans="1:16" x14ac:dyDescent="0.25">
      <c r="A123" s="375"/>
      <c r="B123" s="375"/>
      <c r="C123" s="375"/>
      <c r="D123" s="375"/>
      <c r="E123" s="375"/>
      <c r="F123" s="375"/>
      <c r="G123" s="375"/>
      <c r="H123" s="375"/>
      <c r="I123" s="375"/>
      <c r="J123" s="375"/>
      <c r="K123" s="375"/>
      <c r="L123" s="375"/>
      <c r="M123" s="375"/>
      <c r="N123" s="375"/>
      <c r="O123" s="376"/>
    </row>
    <row r="125" spans="1:16" x14ac:dyDescent="0.25">
      <c r="A125" s="372" t="s">
        <v>281</v>
      </c>
      <c r="B125" s="372"/>
      <c r="C125" s="372"/>
      <c r="D125" s="372"/>
      <c r="E125" s="372"/>
      <c r="F125" s="372"/>
      <c r="G125" s="372"/>
      <c r="H125" s="372"/>
      <c r="I125" s="372"/>
      <c r="J125" s="372"/>
      <c r="K125" s="372"/>
      <c r="L125" s="372"/>
      <c r="M125" s="372"/>
      <c r="N125" s="372"/>
      <c r="O125" s="372"/>
    </row>
  </sheetData>
  <autoFilter ref="A8:P122"/>
  <mergeCells count="174">
    <mergeCell ref="A125:O125"/>
    <mergeCell ref="D89:D91"/>
    <mergeCell ref="C89:C91"/>
    <mergeCell ref="B89:B91"/>
    <mergeCell ref="A89:A91"/>
    <mergeCell ref="A81:A84"/>
    <mergeCell ref="E85:E86"/>
    <mergeCell ref="D85:D86"/>
    <mergeCell ref="C85:C86"/>
    <mergeCell ref="B85:B86"/>
    <mergeCell ref="A85:A86"/>
    <mergeCell ref="E89:E91"/>
    <mergeCell ref="A118:A119"/>
    <mergeCell ref="B118:B119"/>
    <mergeCell ref="C118:C119"/>
    <mergeCell ref="D118:D119"/>
    <mergeCell ref="E118:E119"/>
    <mergeCell ref="F118:F119"/>
    <mergeCell ref="A123:O123"/>
    <mergeCell ref="C120:C122"/>
    <mergeCell ref="B120:B122"/>
    <mergeCell ref="A120:A122"/>
    <mergeCell ref="F81:F84"/>
    <mergeCell ref="E81:E84"/>
    <mergeCell ref="F120:F122"/>
    <mergeCell ref="E120:E122"/>
    <mergeCell ref="D120:D122"/>
    <mergeCell ref="F112:F114"/>
    <mergeCell ref="C112:C114"/>
    <mergeCell ref="B112:B114"/>
    <mergeCell ref="A112:A114"/>
    <mergeCell ref="B16:B17"/>
    <mergeCell ref="A16:A17"/>
    <mergeCell ref="F63:F65"/>
    <mergeCell ref="E69:E71"/>
    <mergeCell ref="D69:D71"/>
    <mergeCell ref="C69:C71"/>
    <mergeCell ref="B69:B71"/>
    <mergeCell ref="E73:E76"/>
    <mergeCell ref="E40:E42"/>
    <mergeCell ref="A40:A42"/>
    <mergeCell ref="A53:A54"/>
    <mergeCell ref="B53:B54"/>
    <mergeCell ref="C53:C54"/>
    <mergeCell ref="D53:D54"/>
    <mergeCell ref="E53:E54"/>
    <mergeCell ref="B43:B47"/>
    <mergeCell ref="C43:C47"/>
    <mergeCell ref="A1:O1"/>
    <mergeCell ref="A4:O4"/>
    <mergeCell ref="L7:L8"/>
    <mergeCell ref="N7:N8"/>
    <mergeCell ref="O7:O8"/>
    <mergeCell ref="A6:D7"/>
    <mergeCell ref="E6:E8"/>
    <mergeCell ref="F6:F8"/>
    <mergeCell ref="G6:K6"/>
    <mergeCell ref="L6:N6"/>
    <mergeCell ref="G7:G8"/>
    <mergeCell ref="H7:H8"/>
    <mergeCell ref="I7:I8"/>
    <mergeCell ref="J7:J8"/>
    <mergeCell ref="K7:K8"/>
    <mergeCell ref="M7:M8"/>
    <mergeCell ref="O6:P6"/>
    <mergeCell ref="P7:P8"/>
    <mergeCell ref="F77:F80"/>
    <mergeCell ref="E92:E95"/>
    <mergeCell ref="A77:A79"/>
    <mergeCell ref="F92:F94"/>
    <mergeCell ref="A9:A10"/>
    <mergeCell ref="E9:E10"/>
    <mergeCell ref="A2:O2"/>
    <mergeCell ref="F24:F25"/>
    <mergeCell ref="E24:E25"/>
    <mergeCell ref="D24:D25"/>
    <mergeCell ref="C24:C25"/>
    <mergeCell ref="B24:B25"/>
    <mergeCell ref="A24:A25"/>
    <mergeCell ref="F16:F17"/>
    <mergeCell ref="E16:E17"/>
    <mergeCell ref="A21:A22"/>
    <mergeCell ref="B21:B22"/>
    <mergeCell ref="C21:C22"/>
    <mergeCell ref="D21:D22"/>
    <mergeCell ref="E21:E22"/>
    <mergeCell ref="F21:F22"/>
    <mergeCell ref="D16:D17"/>
    <mergeCell ref="C16:C17"/>
    <mergeCell ref="D81:D84"/>
    <mergeCell ref="F107:F110"/>
    <mergeCell ref="E106:E110"/>
    <mergeCell ref="D106:D110"/>
    <mergeCell ref="C106:C110"/>
    <mergeCell ref="B106:B110"/>
    <mergeCell ref="A106:A110"/>
    <mergeCell ref="F99:F103"/>
    <mergeCell ref="D92:D94"/>
    <mergeCell ref="F87:F88"/>
    <mergeCell ref="E87:E88"/>
    <mergeCell ref="D87:D88"/>
    <mergeCell ref="A92:A94"/>
    <mergeCell ref="B92:B94"/>
    <mergeCell ref="C92:C94"/>
    <mergeCell ref="C87:C88"/>
    <mergeCell ref="B87:B88"/>
    <mergeCell ref="A87:A88"/>
    <mergeCell ref="F73:F76"/>
    <mergeCell ref="C35:C36"/>
    <mergeCell ref="B35:B36"/>
    <mergeCell ref="A35:A36"/>
    <mergeCell ref="D40:D42"/>
    <mergeCell ref="C40:C42"/>
    <mergeCell ref="B40:B42"/>
    <mergeCell ref="A43:A47"/>
    <mergeCell ref="A57:A58"/>
    <mergeCell ref="B57:B58"/>
    <mergeCell ref="A51:A52"/>
    <mergeCell ref="B51:B52"/>
    <mergeCell ref="C51:C52"/>
    <mergeCell ref="D51:D52"/>
    <mergeCell ref="E51:E52"/>
    <mergeCell ref="F51:F52"/>
    <mergeCell ref="E60:E62"/>
    <mergeCell ref="D60:D62"/>
    <mergeCell ref="C60:C62"/>
    <mergeCell ref="B60:B62"/>
    <mergeCell ref="A60:A62"/>
    <mergeCell ref="E67:E68"/>
    <mergeCell ref="D67:D68"/>
    <mergeCell ref="D43:D47"/>
    <mergeCell ref="F30:F31"/>
    <mergeCell ref="E30:E31"/>
    <mergeCell ref="D30:D31"/>
    <mergeCell ref="C30:C31"/>
    <mergeCell ref="B30:B31"/>
    <mergeCell ref="A30:A31"/>
    <mergeCell ref="F53:F54"/>
    <mergeCell ref="C57:C58"/>
    <mergeCell ref="D57:D58"/>
    <mergeCell ref="E57:E58"/>
    <mergeCell ref="E37:E39"/>
    <mergeCell ref="D37:D39"/>
    <mergeCell ref="C37:C39"/>
    <mergeCell ref="B37:B39"/>
    <mergeCell ref="A37:A39"/>
    <mergeCell ref="F35:F36"/>
    <mergeCell ref="E35:E36"/>
    <mergeCell ref="D35:D36"/>
    <mergeCell ref="E43:E47"/>
    <mergeCell ref="F43:F44"/>
    <mergeCell ref="F45:F47"/>
    <mergeCell ref="C67:C68"/>
    <mergeCell ref="B67:B68"/>
    <mergeCell ref="A67:A68"/>
    <mergeCell ref="E63:E66"/>
    <mergeCell ref="D63:D66"/>
    <mergeCell ref="C63:C66"/>
    <mergeCell ref="B63:B66"/>
    <mergeCell ref="A63:A66"/>
    <mergeCell ref="E112:E114"/>
    <mergeCell ref="D112:D114"/>
    <mergeCell ref="D73:D76"/>
    <mergeCell ref="C73:C76"/>
    <mergeCell ref="B73:B76"/>
    <mergeCell ref="A73:A76"/>
    <mergeCell ref="E99:E103"/>
    <mergeCell ref="A69:A71"/>
    <mergeCell ref="E77:E79"/>
    <mergeCell ref="D77:D79"/>
    <mergeCell ref="C77:C79"/>
    <mergeCell ref="B77:B79"/>
    <mergeCell ref="C81:C84"/>
    <mergeCell ref="B81:B84"/>
  </mergeCells>
  <pageMargins left="0.51181102362204722" right="0.23622047244094491" top="0.84" bottom="0.23622047244094491" header="0.31496062992125984" footer="0.38"/>
  <pageSetup paperSize="9" scale="52" fitToHeight="10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0"/>
  <sheetViews>
    <sheetView zoomScale="80" zoomScaleNormal="80" workbookViewId="0">
      <selection activeCell="F8" sqref="F8"/>
    </sheetView>
  </sheetViews>
  <sheetFormatPr defaultRowHeight="15" x14ac:dyDescent="0.25"/>
  <cols>
    <col min="1" max="1" width="58.7109375" style="108" customWidth="1"/>
    <col min="2" max="2" width="33" style="108" customWidth="1"/>
    <col min="3" max="13" width="8.7109375" style="108" customWidth="1"/>
    <col min="14" max="258" width="9.140625" style="108"/>
    <col min="259" max="259" width="58.7109375" style="108" customWidth="1"/>
    <col min="260" max="260" width="33" style="108" customWidth="1"/>
    <col min="261" max="269" width="8.7109375" style="108" customWidth="1"/>
    <col min="270" max="514" width="9.140625" style="108"/>
    <col min="515" max="515" width="58.7109375" style="108" customWidth="1"/>
    <col min="516" max="516" width="33" style="108" customWidth="1"/>
    <col min="517" max="525" width="8.7109375" style="108" customWidth="1"/>
    <col min="526" max="770" width="9.140625" style="108"/>
    <col min="771" max="771" width="58.7109375" style="108" customWidth="1"/>
    <col min="772" max="772" width="33" style="108" customWidth="1"/>
    <col min="773" max="781" width="8.7109375" style="108" customWidth="1"/>
    <col min="782" max="1026" width="9.140625" style="108"/>
    <col min="1027" max="1027" width="58.7109375" style="108" customWidth="1"/>
    <col min="1028" max="1028" width="33" style="108" customWidth="1"/>
    <col min="1029" max="1037" width="8.7109375" style="108" customWidth="1"/>
    <col min="1038" max="1282" width="9.140625" style="108"/>
    <col min="1283" max="1283" width="58.7109375" style="108" customWidth="1"/>
    <col min="1284" max="1284" width="33" style="108" customWidth="1"/>
    <col min="1285" max="1293" width="8.7109375" style="108" customWidth="1"/>
    <col min="1294" max="1538" width="9.140625" style="108"/>
    <col min="1539" max="1539" width="58.7109375" style="108" customWidth="1"/>
    <col min="1540" max="1540" width="33" style="108" customWidth="1"/>
    <col min="1541" max="1549" width="8.7109375" style="108" customWidth="1"/>
    <col min="1550" max="1794" width="9.140625" style="108"/>
    <col min="1795" max="1795" width="58.7109375" style="108" customWidth="1"/>
    <col min="1796" max="1796" width="33" style="108" customWidth="1"/>
    <col min="1797" max="1805" width="8.7109375" style="108" customWidth="1"/>
    <col min="1806" max="2050" width="9.140625" style="108"/>
    <col min="2051" max="2051" width="58.7109375" style="108" customWidth="1"/>
    <col min="2052" max="2052" width="33" style="108" customWidth="1"/>
    <col min="2053" max="2061" width="8.7109375" style="108" customWidth="1"/>
    <col min="2062" max="2306" width="9.140625" style="108"/>
    <col min="2307" max="2307" width="58.7109375" style="108" customWidth="1"/>
    <col min="2308" max="2308" width="33" style="108" customWidth="1"/>
    <col min="2309" max="2317" width="8.7109375" style="108" customWidth="1"/>
    <col min="2318" max="2562" width="9.140625" style="108"/>
    <col min="2563" max="2563" width="58.7109375" style="108" customWidth="1"/>
    <col min="2564" max="2564" width="33" style="108" customWidth="1"/>
    <col min="2565" max="2573" width="8.7109375" style="108" customWidth="1"/>
    <col min="2574" max="2818" width="9.140625" style="108"/>
    <col min="2819" max="2819" width="58.7109375" style="108" customWidth="1"/>
    <col min="2820" max="2820" width="33" style="108" customWidth="1"/>
    <col min="2821" max="2829" width="8.7109375" style="108" customWidth="1"/>
    <col min="2830" max="3074" width="9.140625" style="108"/>
    <col min="3075" max="3075" width="58.7109375" style="108" customWidth="1"/>
    <col min="3076" max="3076" width="33" style="108" customWidth="1"/>
    <col min="3077" max="3085" width="8.7109375" style="108" customWidth="1"/>
    <col min="3086" max="3330" width="9.140625" style="108"/>
    <col min="3331" max="3331" width="58.7109375" style="108" customWidth="1"/>
    <col min="3332" max="3332" width="33" style="108" customWidth="1"/>
    <col min="3333" max="3341" width="8.7109375" style="108" customWidth="1"/>
    <col min="3342" max="3586" width="9.140625" style="108"/>
    <col min="3587" max="3587" width="58.7109375" style="108" customWidth="1"/>
    <col min="3588" max="3588" width="33" style="108" customWidth="1"/>
    <col min="3589" max="3597" width="8.7109375" style="108" customWidth="1"/>
    <col min="3598" max="3842" width="9.140625" style="108"/>
    <col min="3843" max="3843" width="58.7109375" style="108" customWidth="1"/>
    <col min="3844" max="3844" width="33" style="108" customWidth="1"/>
    <col min="3845" max="3853" width="8.7109375" style="108" customWidth="1"/>
    <col min="3854" max="4098" width="9.140625" style="108"/>
    <col min="4099" max="4099" width="58.7109375" style="108" customWidth="1"/>
    <col min="4100" max="4100" width="33" style="108" customWidth="1"/>
    <col min="4101" max="4109" width="8.7109375" style="108" customWidth="1"/>
    <col min="4110" max="4354" width="9.140625" style="108"/>
    <col min="4355" max="4355" width="58.7109375" style="108" customWidth="1"/>
    <col min="4356" max="4356" width="33" style="108" customWidth="1"/>
    <col min="4357" max="4365" width="8.7109375" style="108" customWidth="1"/>
    <col min="4366" max="4610" width="9.140625" style="108"/>
    <col min="4611" max="4611" width="58.7109375" style="108" customWidth="1"/>
    <col min="4612" max="4612" width="33" style="108" customWidth="1"/>
    <col min="4613" max="4621" width="8.7109375" style="108" customWidth="1"/>
    <col min="4622" max="4866" width="9.140625" style="108"/>
    <col min="4867" max="4867" width="58.7109375" style="108" customWidth="1"/>
    <col min="4868" max="4868" width="33" style="108" customWidth="1"/>
    <col min="4869" max="4877" width="8.7109375" style="108" customWidth="1"/>
    <col min="4878" max="5122" width="9.140625" style="108"/>
    <col min="5123" max="5123" width="58.7109375" style="108" customWidth="1"/>
    <col min="5124" max="5124" width="33" style="108" customWidth="1"/>
    <col min="5125" max="5133" width="8.7109375" style="108" customWidth="1"/>
    <col min="5134" max="5378" width="9.140625" style="108"/>
    <col min="5379" max="5379" width="58.7109375" style="108" customWidth="1"/>
    <col min="5380" max="5380" width="33" style="108" customWidth="1"/>
    <col min="5381" max="5389" width="8.7109375" style="108" customWidth="1"/>
    <col min="5390" max="5634" width="9.140625" style="108"/>
    <col min="5635" max="5635" width="58.7109375" style="108" customWidth="1"/>
    <col min="5636" max="5636" width="33" style="108" customWidth="1"/>
    <col min="5637" max="5645" width="8.7109375" style="108" customWidth="1"/>
    <col min="5646" max="5890" width="9.140625" style="108"/>
    <col min="5891" max="5891" width="58.7109375" style="108" customWidth="1"/>
    <col min="5892" max="5892" width="33" style="108" customWidth="1"/>
    <col min="5893" max="5901" width="8.7109375" style="108" customWidth="1"/>
    <col min="5902" max="6146" width="9.140625" style="108"/>
    <col min="6147" max="6147" width="58.7109375" style="108" customWidth="1"/>
    <col min="6148" max="6148" width="33" style="108" customWidth="1"/>
    <col min="6149" max="6157" width="8.7109375" style="108" customWidth="1"/>
    <col min="6158" max="6402" width="9.140625" style="108"/>
    <col min="6403" max="6403" width="58.7109375" style="108" customWidth="1"/>
    <col min="6404" max="6404" width="33" style="108" customWidth="1"/>
    <col min="6405" max="6413" width="8.7109375" style="108" customWidth="1"/>
    <col min="6414" max="6658" width="9.140625" style="108"/>
    <col min="6659" max="6659" width="58.7109375" style="108" customWidth="1"/>
    <col min="6660" max="6660" width="33" style="108" customWidth="1"/>
    <col min="6661" max="6669" width="8.7109375" style="108" customWidth="1"/>
    <col min="6670" max="6914" width="9.140625" style="108"/>
    <col min="6915" max="6915" width="58.7109375" style="108" customWidth="1"/>
    <col min="6916" max="6916" width="33" style="108" customWidth="1"/>
    <col min="6917" max="6925" width="8.7109375" style="108" customWidth="1"/>
    <col min="6926" max="7170" width="9.140625" style="108"/>
    <col min="7171" max="7171" width="58.7109375" style="108" customWidth="1"/>
    <col min="7172" max="7172" width="33" style="108" customWidth="1"/>
    <col min="7173" max="7181" width="8.7109375" style="108" customWidth="1"/>
    <col min="7182" max="7426" width="9.140625" style="108"/>
    <col min="7427" max="7427" width="58.7109375" style="108" customWidth="1"/>
    <col min="7428" max="7428" width="33" style="108" customWidth="1"/>
    <col min="7429" max="7437" width="8.7109375" style="108" customWidth="1"/>
    <col min="7438" max="7682" width="9.140625" style="108"/>
    <col min="7683" max="7683" width="58.7109375" style="108" customWidth="1"/>
    <col min="7684" max="7684" width="33" style="108" customWidth="1"/>
    <col min="7685" max="7693" width="8.7109375" style="108" customWidth="1"/>
    <col min="7694" max="7938" width="9.140625" style="108"/>
    <col min="7939" max="7939" width="58.7109375" style="108" customWidth="1"/>
    <col min="7940" max="7940" width="33" style="108" customWidth="1"/>
    <col min="7941" max="7949" width="8.7109375" style="108" customWidth="1"/>
    <col min="7950" max="8194" width="9.140625" style="108"/>
    <col min="8195" max="8195" width="58.7109375" style="108" customWidth="1"/>
    <col min="8196" max="8196" width="33" style="108" customWidth="1"/>
    <col min="8197" max="8205" width="8.7109375" style="108" customWidth="1"/>
    <col min="8206" max="8450" width="9.140625" style="108"/>
    <col min="8451" max="8451" width="58.7109375" style="108" customWidth="1"/>
    <col min="8452" max="8452" width="33" style="108" customWidth="1"/>
    <col min="8453" max="8461" width="8.7109375" style="108" customWidth="1"/>
    <col min="8462" max="8706" width="9.140625" style="108"/>
    <col min="8707" max="8707" width="58.7109375" style="108" customWidth="1"/>
    <col min="8708" max="8708" width="33" style="108" customWidth="1"/>
    <col min="8709" max="8717" width="8.7109375" style="108" customWidth="1"/>
    <col min="8718" max="8962" width="9.140625" style="108"/>
    <col min="8963" max="8963" width="58.7109375" style="108" customWidth="1"/>
    <col min="8964" max="8964" width="33" style="108" customWidth="1"/>
    <col min="8965" max="8973" width="8.7109375" style="108" customWidth="1"/>
    <col min="8974" max="9218" width="9.140625" style="108"/>
    <col min="9219" max="9219" width="58.7109375" style="108" customWidth="1"/>
    <col min="9220" max="9220" width="33" style="108" customWidth="1"/>
    <col min="9221" max="9229" width="8.7109375" style="108" customWidth="1"/>
    <col min="9230" max="9474" width="9.140625" style="108"/>
    <col min="9475" max="9475" width="58.7109375" style="108" customWidth="1"/>
    <col min="9476" max="9476" width="33" style="108" customWidth="1"/>
    <col min="9477" max="9485" width="8.7109375" style="108" customWidth="1"/>
    <col min="9486" max="9730" width="9.140625" style="108"/>
    <col min="9731" max="9731" width="58.7109375" style="108" customWidth="1"/>
    <col min="9732" max="9732" width="33" style="108" customWidth="1"/>
    <col min="9733" max="9741" width="8.7109375" style="108" customWidth="1"/>
    <col min="9742" max="9986" width="9.140625" style="108"/>
    <col min="9987" max="9987" width="58.7109375" style="108" customWidth="1"/>
    <col min="9988" max="9988" width="33" style="108" customWidth="1"/>
    <col min="9989" max="9997" width="8.7109375" style="108" customWidth="1"/>
    <col min="9998" max="10242" width="9.140625" style="108"/>
    <col min="10243" max="10243" width="58.7109375" style="108" customWidth="1"/>
    <col min="10244" max="10244" width="33" style="108" customWidth="1"/>
    <col min="10245" max="10253" width="8.7109375" style="108" customWidth="1"/>
    <col min="10254" max="10498" width="9.140625" style="108"/>
    <col min="10499" max="10499" width="58.7109375" style="108" customWidth="1"/>
    <col min="10500" max="10500" width="33" style="108" customWidth="1"/>
    <col min="10501" max="10509" width="8.7109375" style="108" customWidth="1"/>
    <col min="10510" max="10754" width="9.140625" style="108"/>
    <col min="10755" max="10755" width="58.7109375" style="108" customWidth="1"/>
    <col min="10756" max="10756" width="33" style="108" customWidth="1"/>
    <col min="10757" max="10765" width="8.7109375" style="108" customWidth="1"/>
    <col min="10766" max="11010" width="9.140625" style="108"/>
    <col min="11011" max="11011" width="58.7109375" style="108" customWidth="1"/>
    <col min="11012" max="11012" width="33" style="108" customWidth="1"/>
    <col min="11013" max="11021" width="8.7109375" style="108" customWidth="1"/>
    <col min="11022" max="11266" width="9.140625" style="108"/>
    <col min="11267" max="11267" width="58.7109375" style="108" customWidth="1"/>
    <col min="11268" max="11268" width="33" style="108" customWidth="1"/>
    <col min="11269" max="11277" width="8.7109375" style="108" customWidth="1"/>
    <col min="11278" max="11522" width="9.140625" style="108"/>
    <col min="11523" max="11523" width="58.7109375" style="108" customWidth="1"/>
    <col min="11524" max="11524" width="33" style="108" customWidth="1"/>
    <col min="11525" max="11533" width="8.7109375" style="108" customWidth="1"/>
    <col min="11534" max="11778" width="9.140625" style="108"/>
    <col min="11779" max="11779" width="58.7109375" style="108" customWidth="1"/>
    <col min="11780" max="11780" width="33" style="108" customWidth="1"/>
    <col min="11781" max="11789" width="8.7109375" style="108" customWidth="1"/>
    <col min="11790" max="12034" width="9.140625" style="108"/>
    <col min="12035" max="12035" width="58.7109375" style="108" customWidth="1"/>
    <col min="12036" max="12036" width="33" style="108" customWidth="1"/>
    <col min="12037" max="12045" width="8.7109375" style="108" customWidth="1"/>
    <col min="12046" max="12290" width="9.140625" style="108"/>
    <col min="12291" max="12291" width="58.7109375" style="108" customWidth="1"/>
    <col min="12292" max="12292" width="33" style="108" customWidth="1"/>
    <col min="12293" max="12301" width="8.7109375" style="108" customWidth="1"/>
    <col min="12302" max="12546" width="9.140625" style="108"/>
    <col min="12547" max="12547" width="58.7109375" style="108" customWidth="1"/>
    <col min="12548" max="12548" width="33" style="108" customWidth="1"/>
    <col min="12549" max="12557" width="8.7109375" style="108" customWidth="1"/>
    <col min="12558" max="12802" width="9.140625" style="108"/>
    <col min="12803" max="12803" width="58.7109375" style="108" customWidth="1"/>
    <col min="12804" max="12804" width="33" style="108" customWidth="1"/>
    <col min="12805" max="12813" width="8.7109375" style="108" customWidth="1"/>
    <col min="12814" max="13058" width="9.140625" style="108"/>
    <col min="13059" max="13059" width="58.7109375" style="108" customWidth="1"/>
    <col min="13060" max="13060" width="33" style="108" customWidth="1"/>
    <col min="13061" max="13069" width="8.7109375" style="108" customWidth="1"/>
    <col min="13070" max="13314" width="9.140625" style="108"/>
    <col min="13315" max="13315" width="58.7109375" style="108" customWidth="1"/>
    <col min="13316" max="13316" width="33" style="108" customWidth="1"/>
    <col min="13317" max="13325" width="8.7109375" style="108" customWidth="1"/>
    <col min="13326" max="13570" width="9.140625" style="108"/>
    <col min="13571" max="13571" width="58.7109375" style="108" customWidth="1"/>
    <col min="13572" max="13572" width="33" style="108" customWidth="1"/>
    <col min="13573" max="13581" width="8.7109375" style="108" customWidth="1"/>
    <col min="13582" max="13826" width="9.140625" style="108"/>
    <col min="13827" max="13827" width="58.7109375" style="108" customWidth="1"/>
    <col min="13828" max="13828" width="33" style="108" customWidth="1"/>
    <col min="13829" max="13837" width="8.7109375" style="108" customWidth="1"/>
    <col min="13838" max="14082" width="9.140625" style="108"/>
    <col min="14083" max="14083" width="58.7109375" style="108" customWidth="1"/>
    <col min="14084" max="14084" width="33" style="108" customWidth="1"/>
    <col min="14085" max="14093" width="8.7109375" style="108" customWidth="1"/>
    <col min="14094" max="14338" width="9.140625" style="108"/>
    <col min="14339" max="14339" width="58.7109375" style="108" customWidth="1"/>
    <col min="14340" max="14340" width="33" style="108" customWidth="1"/>
    <col min="14341" max="14349" width="8.7109375" style="108" customWidth="1"/>
    <col min="14350" max="14594" width="9.140625" style="108"/>
    <col min="14595" max="14595" width="58.7109375" style="108" customWidth="1"/>
    <col min="14596" max="14596" width="33" style="108" customWidth="1"/>
    <col min="14597" max="14605" width="8.7109375" style="108" customWidth="1"/>
    <col min="14606" max="14850" width="9.140625" style="108"/>
    <col min="14851" max="14851" width="58.7109375" style="108" customWidth="1"/>
    <col min="14852" max="14852" width="33" style="108" customWidth="1"/>
    <col min="14853" max="14861" width="8.7109375" style="108" customWidth="1"/>
    <col min="14862" max="15106" width="9.140625" style="108"/>
    <col min="15107" max="15107" width="58.7109375" style="108" customWidth="1"/>
    <col min="15108" max="15108" width="33" style="108" customWidth="1"/>
    <col min="15109" max="15117" width="8.7109375" style="108" customWidth="1"/>
    <col min="15118" max="15362" width="9.140625" style="108"/>
    <col min="15363" max="15363" width="58.7109375" style="108" customWidth="1"/>
    <col min="15364" max="15364" width="33" style="108" customWidth="1"/>
    <col min="15365" max="15373" width="8.7109375" style="108" customWidth="1"/>
    <col min="15374" max="15618" width="9.140625" style="108"/>
    <col min="15619" max="15619" width="58.7109375" style="108" customWidth="1"/>
    <col min="15620" max="15620" width="33" style="108" customWidth="1"/>
    <col min="15621" max="15629" width="8.7109375" style="108" customWidth="1"/>
    <col min="15630" max="15874" width="9.140625" style="108"/>
    <col min="15875" max="15875" width="58.7109375" style="108" customWidth="1"/>
    <col min="15876" max="15876" width="33" style="108" customWidth="1"/>
    <col min="15877" max="15885" width="8.7109375" style="108" customWidth="1"/>
    <col min="15886" max="16130" width="9.140625" style="108"/>
    <col min="16131" max="16131" width="58.7109375" style="108" customWidth="1"/>
    <col min="16132" max="16132" width="33" style="108" customWidth="1"/>
    <col min="16133" max="16141" width="8.7109375" style="108" customWidth="1"/>
    <col min="16142" max="16384" width="9.140625" style="108"/>
  </cols>
  <sheetData>
    <row r="1" spans="1:13" ht="64.900000000000006" customHeight="1" x14ac:dyDescent="0.25">
      <c r="A1" s="436" t="s">
        <v>533</v>
      </c>
      <c r="B1" s="436"/>
      <c r="C1" s="436"/>
      <c r="D1" s="436"/>
      <c r="E1" s="436"/>
      <c r="F1" s="436"/>
    </row>
    <row r="3" spans="1:13" ht="36.75" customHeight="1" x14ac:dyDescent="0.25">
      <c r="A3" s="437" t="s">
        <v>222</v>
      </c>
      <c r="B3" s="438"/>
      <c r="C3" s="112" t="s">
        <v>231</v>
      </c>
      <c r="D3" s="111" t="s">
        <v>232</v>
      </c>
      <c r="E3" s="111" t="s">
        <v>233</v>
      </c>
      <c r="F3" s="111" t="s">
        <v>234</v>
      </c>
      <c r="G3" s="111" t="s">
        <v>235</v>
      </c>
      <c r="H3" s="111" t="s">
        <v>236</v>
      </c>
      <c r="I3" s="111" t="s">
        <v>534</v>
      </c>
      <c r="J3" s="111" t="s">
        <v>535</v>
      </c>
      <c r="K3" s="212"/>
      <c r="L3" s="212"/>
      <c r="M3" s="212"/>
    </row>
    <row r="4" spans="1:13" ht="15.6" customHeight="1" x14ac:dyDescent="0.25">
      <c r="A4" s="437" t="s">
        <v>246</v>
      </c>
      <c r="B4" s="113" t="s">
        <v>247</v>
      </c>
      <c r="C4" s="221">
        <v>1</v>
      </c>
      <c r="D4" s="221">
        <v>1</v>
      </c>
      <c r="E4" s="221">
        <v>1</v>
      </c>
      <c r="F4" s="221">
        <v>1</v>
      </c>
      <c r="G4" s="221">
        <v>1</v>
      </c>
      <c r="H4" s="221">
        <v>1</v>
      </c>
      <c r="I4" s="221">
        <v>1</v>
      </c>
      <c r="J4" s="221">
        <v>1</v>
      </c>
      <c r="K4" s="187"/>
      <c r="L4" s="187"/>
      <c r="M4" s="187"/>
    </row>
    <row r="5" spans="1:13" ht="16.899999999999999" customHeight="1" x14ac:dyDescent="0.25">
      <c r="A5" s="437"/>
      <c r="B5" s="114" t="s">
        <v>528</v>
      </c>
      <c r="C5" s="110">
        <f>'форма 5'!F16</f>
        <v>84.2</v>
      </c>
      <c r="D5" s="110">
        <f>'форма 5'!F17</f>
        <v>55.3</v>
      </c>
      <c r="E5" s="110">
        <f>'форма 5'!F18</f>
        <v>19.3</v>
      </c>
      <c r="F5" s="110" t="str">
        <f>'форма 5'!F19</f>
        <v>-</v>
      </c>
      <c r="G5" s="110">
        <f>'форма 5'!F20</f>
        <v>105</v>
      </c>
      <c r="H5" s="110">
        <f>'форма 5'!F21</f>
        <v>92.1</v>
      </c>
      <c r="I5" s="110">
        <f>'форма 5'!F22</f>
        <v>97.7</v>
      </c>
      <c r="J5" s="110" t="str">
        <f>'форма 5'!F23</f>
        <v>-</v>
      </c>
      <c r="K5" s="187"/>
      <c r="L5" s="187"/>
      <c r="M5" s="187"/>
    </row>
    <row r="6" spans="1:13" ht="22.9" customHeight="1" x14ac:dyDescent="0.25">
      <c r="A6" s="439"/>
      <c r="B6" s="114" t="s">
        <v>529</v>
      </c>
      <c r="C6" s="110">
        <f>'форма 5'!G16</f>
        <v>78.8</v>
      </c>
      <c r="D6" s="110">
        <f>'форма 5'!G17</f>
        <v>70</v>
      </c>
      <c r="E6" s="110">
        <f>'форма 5'!G18</f>
        <v>15</v>
      </c>
      <c r="F6" s="110">
        <f>'форма 5'!G19</f>
        <v>25</v>
      </c>
      <c r="G6" s="110">
        <f>'форма 5'!G20</f>
        <v>100</v>
      </c>
      <c r="H6" s="110">
        <f>'форма 5'!G21</f>
        <v>77</v>
      </c>
      <c r="I6" s="110">
        <f>'форма 5'!G22</f>
        <v>94</v>
      </c>
      <c r="J6" s="110">
        <f>'форма 5'!G23</f>
        <v>17</v>
      </c>
      <c r="K6" s="187"/>
      <c r="L6" s="187"/>
      <c r="M6" s="187"/>
    </row>
    <row r="7" spans="1:13" ht="21.6" customHeight="1" x14ac:dyDescent="0.25">
      <c r="A7" s="439"/>
      <c r="B7" s="114" t="s">
        <v>530</v>
      </c>
      <c r="C7" s="110">
        <f>'форма 5'!H16</f>
        <v>69.959999999999994</v>
      </c>
      <c r="D7" s="110">
        <f>'форма 5'!H17</f>
        <v>45.4</v>
      </c>
      <c r="E7" s="110">
        <f>'форма 5'!H18</f>
        <v>13.8</v>
      </c>
      <c r="F7" s="110">
        <f>'форма 5'!H19</f>
        <v>15.8</v>
      </c>
      <c r="G7" s="110">
        <f>'форма 5'!H20</f>
        <v>100</v>
      </c>
      <c r="H7" s="110">
        <f>'форма 5'!H21</f>
        <v>86.4</v>
      </c>
      <c r="I7" s="110">
        <f>'форма 5'!H22</f>
        <v>98.5</v>
      </c>
      <c r="J7" s="110">
        <f>'форма 5'!H23</f>
        <v>17</v>
      </c>
      <c r="K7" s="187"/>
      <c r="L7" s="187"/>
      <c r="M7" s="187"/>
    </row>
    <row r="8" spans="1:13" ht="22.15" customHeight="1" x14ac:dyDescent="0.25">
      <c r="A8" s="439"/>
      <c r="B8" s="113" t="s">
        <v>248</v>
      </c>
      <c r="C8" s="115">
        <f t="shared" ref="C8:H8" si="0">IF(C4=1,C7*C7/C5/C6,C7*C6/C5/C7)</f>
        <v>0.73766859182270872</v>
      </c>
      <c r="D8" s="115">
        <f t="shared" si="0"/>
        <v>0.53246189615086537</v>
      </c>
      <c r="E8" s="115">
        <f t="shared" si="0"/>
        <v>0.65782383419689128</v>
      </c>
      <c r="F8" s="115" t="e">
        <f t="shared" si="0"/>
        <v>#VALUE!</v>
      </c>
      <c r="G8" s="115">
        <f t="shared" si="0"/>
        <v>0.95238095238095244</v>
      </c>
      <c r="H8" s="115">
        <f t="shared" si="0"/>
        <v>1.0526333601252171</v>
      </c>
      <c r="I8" s="115">
        <f t="shared" ref="I8:J8" si="1">IF(I4=1,I7*I7/I5/I6,I7*I6/I5/I7)</f>
        <v>1.0564526666521483</v>
      </c>
      <c r="J8" s="115" t="e">
        <f t="shared" si="1"/>
        <v>#VALUE!</v>
      </c>
      <c r="K8" s="188"/>
      <c r="L8" s="188"/>
      <c r="M8" s="188"/>
    </row>
    <row r="9" spans="1:13" ht="33.75" hidden="1" customHeight="1" x14ac:dyDescent="0.25">
      <c r="A9" s="439"/>
      <c r="B9" s="116"/>
      <c r="C9" s="117">
        <f t="shared" ref="C9:H9" si="2">IFERROR(C8,0)</f>
        <v>0.73766859182270872</v>
      </c>
      <c r="D9" s="117">
        <f t="shared" si="2"/>
        <v>0.53246189615086537</v>
      </c>
      <c r="E9" s="117">
        <f t="shared" si="2"/>
        <v>0.65782383419689128</v>
      </c>
      <c r="F9" s="117">
        <f t="shared" si="2"/>
        <v>0</v>
      </c>
      <c r="G9" s="117">
        <f t="shared" si="2"/>
        <v>0.95238095238095244</v>
      </c>
      <c r="H9" s="117">
        <f t="shared" si="2"/>
        <v>1.0526333601252171</v>
      </c>
      <c r="I9" s="117">
        <f t="shared" ref="I9:J9" si="3">IFERROR(I8,0)</f>
        <v>1.0564526666521483</v>
      </c>
      <c r="J9" s="117">
        <f t="shared" si="3"/>
        <v>0</v>
      </c>
      <c r="K9" s="117"/>
      <c r="L9" s="117"/>
      <c r="M9" s="117"/>
    </row>
    <row r="10" spans="1:13" ht="33.75" hidden="1" customHeight="1" x14ac:dyDescent="0.25">
      <c r="A10" s="439"/>
      <c r="B10" s="113"/>
      <c r="C10" s="118">
        <f t="shared" ref="C10:H10" si="4">IF(C9&gt;0,1,0)</f>
        <v>1</v>
      </c>
      <c r="D10" s="118">
        <f t="shared" si="4"/>
        <v>1</v>
      </c>
      <c r="E10" s="118">
        <f t="shared" si="4"/>
        <v>1</v>
      </c>
      <c r="F10" s="118">
        <f t="shared" si="4"/>
        <v>0</v>
      </c>
      <c r="G10" s="118">
        <f t="shared" si="4"/>
        <v>1</v>
      </c>
      <c r="H10" s="118">
        <f t="shared" si="4"/>
        <v>1</v>
      </c>
      <c r="I10" s="118">
        <f t="shared" ref="I10:J10" si="5">IF(I9&gt;0,1,0)</f>
        <v>1</v>
      </c>
      <c r="J10" s="118">
        <f t="shared" si="5"/>
        <v>0</v>
      </c>
      <c r="K10" s="118"/>
      <c r="L10" s="118"/>
      <c r="M10" s="118"/>
    </row>
    <row r="11" spans="1:13" ht="24.75" hidden="1" customHeight="1" x14ac:dyDescent="0.25">
      <c r="A11" s="439"/>
      <c r="B11" s="113" t="s">
        <v>249</v>
      </c>
      <c r="C11" s="118">
        <f>SUM(C10:H10)</f>
        <v>5</v>
      </c>
      <c r="D11" s="117"/>
      <c r="E11" s="117"/>
      <c r="F11" s="117"/>
    </row>
    <row r="12" spans="1:13" ht="23.45" customHeight="1" x14ac:dyDescent="0.25">
      <c r="A12" s="439"/>
      <c r="B12" s="113" t="s">
        <v>250</v>
      </c>
      <c r="C12" s="201">
        <f>SUM(C9:H11)/C11</f>
        <v>2.7865937269353269</v>
      </c>
      <c r="D12" s="216"/>
    </row>
    <row r="13" spans="1:13" ht="30.6" customHeight="1" x14ac:dyDescent="0.25">
      <c r="A13" s="440" t="s">
        <v>251</v>
      </c>
      <c r="B13" s="440"/>
      <c r="C13" s="440"/>
    </row>
    <row r="14" spans="1:13" ht="15" customHeight="1" x14ac:dyDescent="0.25">
      <c r="A14" s="120"/>
      <c r="B14" s="120"/>
      <c r="C14" s="120"/>
      <c r="D14" s="121"/>
      <c r="E14" s="121"/>
      <c r="F14" s="121"/>
    </row>
    <row r="15" spans="1:13" ht="24.6" hidden="1" customHeight="1" x14ac:dyDescent="0.25">
      <c r="A15" s="437" t="s">
        <v>252</v>
      </c>
      <c r="B15" s="114" t="s">
        <v>328</v>
      </c>
      <c r="C15" s="110"/>
      <c r="D15" s="122"/>
      <c r="E15" s="121"/>
      <c r="F15" s="121"/>
    </row>
    <row r="16" spans="1:13" ht="21" customHeight="1" x14ac:dyDescent="0.25">
      <c r="A16" s="437"/>
      <c r="B16" s="114" t="s">
        <v>529</v>
      </c>
      <c r="C16" s="110">
        <f>'форма 1'!M37</f>
        <v>98558.432960000006</v>
      </c>
      <c r="D16" s="123"/>
      <c r="E16" s="121"/>
      <c r="F16" s="121"/>
    </row>
    <row r="17" spans="1:12" ht="21" customHeight="1" x14ac:dyDescent="0.25">
      <c r="A17" s="437"/>
      <c r="B17" s="114" t="s">
        <v>531</v>
      </c>
      <c r="C17" s="110">
        <f>'форма 1'!N37</f>
        <v>95864.958509999997</v>
      </c>
      <c r="D17" s="123"/>
      <c r="E17" s="121"/>
      <c r="F17" s="121"/>
    </row>
    <row r="18" spans="1:12" ht="22.5" customHeight="1" x14ac:dyDescent="0.25">
      <c r="A18" s="441">
        <f>C17/C16</f>
        <v>0.97267129388011719</v>
      </c>
      <c r="B18" s="441"/>
      <c r="C18" s="441"/>
      <c r="D18" s="121"/>
      <c r="E18" s="121"/>
      <c r="F18" s="121"/>
    </row>
    <row r="19" spans="1:12" ht="21.75" customHeight="1" x14ac:dyDescent="0.25"/>
    <row r="20" spans="1:12" ht="33" customHeight="1" x14ac:dyDescent="0.25">
      <c r="A20" s="124" t="s">
        <v>253</v>
      </c>
      <c r="B20" s="119">
        <f>A18*C12</f>
        <v>2.7104397258964026</v>
      </c>
      <c r="C20" s="434" t="str">
        <f>IF(B20&gt;0.95,"высокоэффективная", IF(A20&gt;=0.8,"эффективная", IF(A20&lt;0.4,"неэффективная","уровень эффективности удовлетворительный")))</f>
        <v>высокоэффективная</v>
      </c>
      <c r="D20" s="435"/>
      <c r="E20" s="435"/>
      <c r="F20" s="435"/>
      <c r="G20" s="435"/>
      <c r="H20" s="435"/>
      <c r="I20" s="435"/>
      <c r="J20" s="435"/>
      <c r="K20" s="435"/>
      <c r="L20" s="435"/>
    </row>
  </sheetData>
  <mergeCells count="7">
    <mergeCell ref="C20:L20"/>
    <mergeCell ref="A1:F1"/>
    <mergeCell ref="A3:B3"/>
    <mergeCell ref="A4:A12"/>
    <mergeCell ref="A13:C13"/>
    <mergeCell ref="A15:A17"/>
    <mergeCell ref="A18:C18"/>
  </mergeCells>
  <pageMargins left="0.23622047244094491" right="0.23622047244094491" top="0.74803149606299213" bottom="0.74803149606299213" header="0.31496062992125984" footer="0.31496062992125984"/>
  <pageSetup paperSize="9" scale="65" fitToWidth="2"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0"/>
  <sheetViews>
    <sheetView zoomScale="80" zoomScaleNormal="80" workbookViewId="0">
      <selection activeCell="C11" sqref="C11"/>
    </sheetView>
  </sheetViews>
  <sheetFormatPr defaultRowHeight="15" x14ac:dyDescent="0.25"/>
  <cols>
    <col min="1" max="1" width="58.7109375" style="108" customWidth="1"/>
    <col min="2" max="2" width="33" style="108" customWidth="1"/>
    <col min="3" max="10" width="8.7109375" style="108" customWidth="1"/>
    <col min="11" max="256" width="9.140625" style="108"/>
    <col min="257" max="257" width="58.7109375" style="108" customWidth="1"/>
    <col min="258" max="258" width="33" style="108" customWidth="1"/>
    <col min="259" max="266" width="8.7109375" style="108" customWidth="1"/>
    <col min="267" max="512" width="9.140625" style="108"/>
    <col min="513" max="513" width="58.7109375" style="108" customWidth="1"/>
    <col min="514" max="514" width="33" style="108" customWidth="1"/>
    <col min="515" max="522" width="8.7109375" style="108" customWidth="1"/>
    <col min="523" max="768" width="9.140625" style="108"/>
    <col min="769" max="769" width="58.7109375" style="108" customWidth="1"/>
    <col min="770" max="770" width="33" style="108" customWidth="1"/>
    <col min="771" max="778" width="8.7109375" style="108" customWidth="1"/>
    <col min="779" max="1024" width="9.140625" style="108"/>
    <col min="1025" max="1025" width="58.7109375" style="108" customWidth="1"/>
    <col min="1026" max="1026" width="33" style="108" customWidth="1"/>
    <col min="1027" max="1034" width="8.7109375" style="108" customWidth="1"/>
    <col min="1035" max="1280" width="9.140625" style="108"/>
    <col min="1281" max="1281" width="58.7109375" style="108" customWidth="1"/>
    <col min="1282" max="1282" width="33" style="108" customWidth="1"/>
    <col min="1283" max="1290" width="8.7109375" style="108" customWidth="1"/>
    <col min="1291" max="1536" width="9.140625" style="108"/>
    <col min="1537" max="1537" width="58.7109375" style="108" customWidth="1"/>
    <col min="1538" max="1538" width="33" style="108" customWidth="1"/>
    <col min="1539" max="1546" width="8.7109375" style="108" customWidth="1"/>
    <col min="1547" max="1792" width="9.140625" style="108"/>
    <col min="1793" max="1793" width="58.7109375" style="108" customWidth="1"/>
    <col min="1794" max="1794" width="33" style="108" customWidth="1"/>
    <col min="1795" max="1802" width="8.7109375" style="108" customWidth="1"/>
    <col min="1803" max="2048" width="9.140625" style="108"/>
    <col min="2049" max="2049" width="58.7109375" style="108" customWidth="1"/>
    <col min="2050" max="2050" width="33" style="108" customWidth="1"/>
    <col min="2051" max="2058" width="8.7109375" style="108" customWidth="1"/>
    <col min="2059" max="2304" width="9.140625" style="108"/>
    <col min="2305" max="2305" width="58.7109375" style="108" customWidth="1"/>
    <col min="2306" max="2306" width="33" style="108" customWidth="1"/>
    <col min="2307" max="2314" width="8.7109375" style="108" customWidth="1"/>
    <col min="2315" max="2560" width="9.140625" style="108"/>
    <col min="2561" max="2561" width="58.7109375" style="108" customWidth="1"/>
    <col min="2562" max="2562" width="33" style="108" customWidth="1"/>
    <col min="2563" max="2570" width="8.7109375" style="108" customWidth="1"/>
    <col min="2571" max="2816" width="9.140625" style="108"/>
    <col min="2817" max="2817" width="58.7109375" style="108" customWidth="1"/>
    <col min="2818" max="2818" width="33" style="108" customWidth="1"/>
    <col min="2819" max="2826" width="8.7109375" style="108" customWidth="1"/>
    <col min="2827" max="3072" width="9.140625" style="108"/>
    <col min="3073" max="3073" width="58.7109375" style="108" customWidth="1"/>
    <col min="3074" max="3074" width="33" style="108" customWidth="1"/>
    <col min="3075" max="3082" width="8.7109375" style="108" customWidth="1"/>
    <col min="3083" max="3328" width="9.140625" style="108"/>
    <col min="3329" max="3329" width="58.7109375" style="108" customWidth="1"/>
    <col min="3330" max="3330" width="33" style="108" customWidth="1"/>
    <col min="3331" max="3338" width="8.7109375" style="108" customWidth="1"/>
    <col min="3339" max="3584" width="9.140625" style="108"/>
    <col min="3585" max="3585" width="58.7109375" style="108" customWidth="1"/>
    <col min="3586" max="3586" width="33" style="108" customWidth="1"/>
    <col min="3587" max="3594" width="8.7109375" style="108" customWidth="1"/>
    <col min="3595" max="3840" width="9.140625" style="108"/>
    <col min="3841" max="3841" width="58.7109375" style="108" customWidth="1"/>
    <col min="3842" max="3842" width="33" style="108" customWidth="1"/>
    <col min="3843" max="3850" width="8.7109375" style="108" customWidth="1"/>
    <col min="3851" max="4096" width="9.140625" style="108"/>
    <col min="4097" max="4097" width="58.7109375" style="108" customWidth="1"/>
    <col min="4098" max="4098" width="33" style="108" customWidth="1"/>
    <col min="4099" max="4106" width="8.7109375" style="108" customWidth="1"/>
    <col min="4107" max="4352" width="9.140625" style="108"/>
    <col min="4353" max="4353" width="58.7109375" style="108" customWidth="1"/>
    <col min="4354" max="4354" width="33" style="108" customWidth="1"/>
    <col min="4355" max="4362" width="8.7109375" style="108" customWidth="1"/>
    <col min="4363" max="4608" width="9.140625" style="108"/>
    <col min="4609" max="4609" width="58.7109375" style="108" customWidth="1"/>
    <col min="4610" max="4610" width="33" style="108" customWidth="1"/>
    <col min="4611" max="4618" width="8.7109375" style="108" customWidth="1"/>
    <col min="4619" max="4864" width="9.140625" style="108"/>
    <col min="4865" max="4865" width="58.7109375" style="108" customWidth="1"/>
    <col min="4866" max="4866" width="33" style="108" customWidth="1"/>
    <col min="4867" max="4874" width="8.7109375" style="108" customWidth="1"/>
    <col min="4875" max="5120" width="9.140625" style="108"/>
    <col min="5121" max="5121" width="58.7109375" style="108" customWidth="1"/>
    <col min="5122" max="5122" width="33" style="108" customWidth="1"/>
    <col min="5123" max="5130" width="8.7109375" style="108" customWidth="1"/>
    <col min="5131" max="5376" width="9.140625" style="108"/>
    <col min="5377" max="5377" width="58.7109375" style="108" customWidth="1"/>
    <col min="5378" max="5378" width="33" style="108" customWidth="1"/>
    <col min="5379" max="5386" width="8.7109375" style="108" customWidth="1"/>
    <col min="5387" max="5632" width="9.140625" style="108"/>
    <col min="5633" max="5633" width="58.7109375" style="108" customWidth="1"/>
    <col min="5634" max="5634" width="33" style="108" customWidth="1"/>
    <col min="5635" max="5642" width="8.7109375" style="108" customWidth="1"/>
    <col min="5643" max="5888" width="9.140625" style="108"/>
    <col min="5889" max="5889" width="58.7109375" style="108" customWidth="1"/>
    <col min="5890" max="5890" width="33" style="108" customWidth="1"/>
    <col min="5891" max="5898" width="8.7109375" style="108" customWidth="1"/>
    <col min="5899" max="6144" width="9.140625" style="108"/>
    <col min="6145" max="6145" width="58.7109375" style="108" customWidth="1"/>
    <col min="6146" max="6146" width="33" style="108" customWidth="1"/>
    <col min="6147" max="6154" width="8.7109375" style="108" customWidth="1"/>
    <col min="6155" max="6400" width="9.140625" style="108"/>
    <col min="6401" max="6401" width="58.7109375" style="108" customWidth="1"/>
    <col min="6402" max="6402" width="33" style="108" customWidth="1"/>
    <col min="6403" max="6410" width="8.7109375" style="108" customWidth="1"/>
    <col min="6411" max="6656" width="9.140625" style="108"/>
    <col min="6657" max="6657" width="58.7109375" style="108" customWidth="1"/>
    <col min="6658" max="6658" width="33" style="108" customWidth="1"/>
    <col min="6659" max="6666" width="8.7109375" style="108" customWidth="1"/>
    <col min="6667" max="6912" width="9.140625" style="108"/>
    <col min="6913" max="6913" width="58.7109375" style="108" customWidth="1"/>
    <col min="6914" max="6914" width="33" style="108" customWidth="1"/>
    <col min="6915" max="6922" width="8.7109375" style="108" customWidth="1"/>
    <col min="6923" max="7168" width="9.140625" style="108"/>
    <col min="7169" max="7169" width="58.7109375" style="108" customWidth="1"/>
    <col min="7170" max="7170" width="33" style="108" customWidth="1"/>
    <col min="7171" max="7178" width="8.7109375" style="108" customWidth="1"/>
    <col min="7179" max="7424" width="9.140625" style="108"/>
    <col min="7425" max="7425" width="58.7109375" style="108" customWidth="1"/>
    <col min="7426" max="7426" width="33" style="108" customWidth="1"/>
    <col min="7427" max="7434" width="8.7109375" style="108" customWidth="1"/>
    <col min="7435" max="7680" width="9.140625" style="108"/>
    <col min="7681" max="7681" width="58.7109375" style="108" customWidth="1"/>
    <col min="7682" max="7682" width="33" style="108" customWidth="1"/>
    <col min="7683" max="7690" width="8.7109375" style="108" customWidth="1"/>
    <col min="7691" max="7936" width="9.140625" style="108"/>
    <col min="7937" max="7937" width="58.7109375" style="108" customWidth="1"/>
    <col min="7938" max="7938" width="33" style="108" customWidth="1"/>
    <col min="7939" max="7946" width="8.7109375" style="108" customWidth="1"/>
    <col min="7947" max="8192" width="9.140625" style="108"/>
    <col min="8193" max="8193" width="58.7109375" style="108" customWidth="1"/>
    <col min="8194" max="8194" width="33" style="108" customWidth="1"/>
    <col min="8195" max="8202" width="8.7109375" style="108" customWidth="1"/>
    <col min="8203" max="8448" width="9.140625" style="108"/>
    <col min="8449" max="8449" width="58.7109375" style="108" customWidth="1"/>
    <col min="8450" max="8450" width="33" style="108" customWidth="1"/>
    <col min="8451" max="8458" width="8.7109375" style="108" customWidth="1"/>
    <col min="8459" max="8704" width="9.140625" style="108"/>
    <col min="8705" max="8705" width="58.7109375" style="108" customWidth="1"/>
    <col min="8706" max="8706" width="33" style="108" customWidth="1"/>
    <col min="8707" max="8714" width="8.7109375" style="108" customWidth="1"/>
    <col min="8715" max="8960" width="9.140625" style="108"/>
    <col min="8961" max="8961" width="58.7109375" style="108" customWidth="1"/>
    <col min="8962" max="8962" width="33" style="108" customWidth="1"/>
    <col min="8963" max="8970" width="8.7109375" style="108" customWidth="1"/>
    <col min="8971" max="9216" width="9.140625" style="108"/>
    <col min="9217" max="9217" width="58.7109375" style="108" customWidth="1"/>
    <col min="9218" max="9218" width="33" style="108" customWidth="1"/>
    <col min="9219" max="9226" width="8.7109375" style="108" customWidth="1"/>
    <col min="9227" max="9472" width="9.140625" style="108"/>
    <col min="9473" max="9473" width="58.7109375" style="108" customWidth="1"/>
    <col min="9474" max="9474" width="33" style="108" customWidth="1"/>
    <col min="9475" max="9482" width="8.7109375" style="108" customWidth="1"/>
    <col min="9483" max="9728" width="9.140625" style="108"/>
    <col min="9729" max="9729" width="58.7109375" style="108" customWidth="1"/>
    <col min="9730" max="9730" width="33" style="108" customWidth="1"/>
    <col min="9731" max="9738" width="8.7109375" style="108" customWidth="1"/>
    <col min="9739" max="9984" width="9.140625" style="108"/>
    <col min="9985" max="9985" width="58.7109375" style="108" customWidth="1"/>
    <col min="9986" max="9986" width="33" style="108" customWidth="1"/>
    <col min="9987" max="9994" width="8.7109375" style="108" customWidth="1"/>
    <col min="9995" max="10240" width="9.140625" style="108"/>
    <col min="10241" max="10241" width="58.7109375" style="108" customWidth="1"/>
    <col min="10242" max="10242" width="33" style="108" customWidth="1"/>
    <col min="10243" max="10250" width="8.7109375" style="108" customWidth="1"/>
    <col min="10251" max="10496" width="9.140625" style="108"/>
    <col min="10497" max="10497" width="58.7109375" style="108" customWidth="1"/>
    <col min="10498" max="10498" width="33" style="108" customWidth="1"/>
    <col min="10499" max="10506" width="8.7109375" style="108" customWidth="1"/>
    <col min="10507" max="10752" width="9.140625" style="108"/>
    <col min="10753" max="10753" width="58.7109375" style="108" customWidth="1"/>
    <col min="10754" max="10754" width="33" style="108" customWidth="1"/>
    <col min="10755" max="10762" width="8.7109375" style="108" customWidth="1"/>
    <col min="10763" max="11008" width="9.140625" style="108"/>
    <col min="11009" max="11009" width="58.7109375" style="108" customWidth="1"/>
    <col min="11010" max="11010" width="33" style="108" customWidth="1"/>
    <col min="11011" max="11018" width="8.7109375" style="108" customWidth="1"/>
    <col min="11019" max="11264" width="9.140625" style="108"/>
    <col min="11265" max="11265" width="58.7109375" style="108" customWidth="1"/>
    <col min="11266" max="11266" width="33" style="108" customWidth="1"/>
    <col min="11267" max="11274" width="8.7109375" style="108" customWidth="1"/>
    <col min="11275" max="11520" width="9.140625" style="108"/>
    <col min="11521" max="11521" width="58.7109375" style="108" customWidth="1"/>
    <col min="11522" max="11522" width="33" style="108" customWidth="1"/>
    <col min="11523" max="11530" width="8.7109375" style="108" customWidth="1"/>
    <col min="11531" max="11776" width="9.140625" style="108"/>
    <col min="11777" max="11777" width="58.7109375" style="108" customWidth="1"/>
    <col min="11778" max="11778" width="33" style="108" customWidth="1"/>
    <col min="11779" max="11786" width="8.7109375" style="108" customWidth="1"/>
    <col min="11787" max="12032" width="9.140625" style="108"/>
    <col min="12033" max="12033" width="58.7109375" style="108" customWidth="1"/>
    <col min="12034" max="12034" width="33" style="108" customWidth="1"/>
    <col min="12035" max="12042" width="8.7109375" style="108" customWidth="1"/>
    <col min="12043" max="12288" width="9.140625" style="108"/>
    <col min="12289" max="12289" width="58.7109375" style="108" customWidth="1"/>
    <col min="12290" max="12290" width="33" style="108" customWidth="1"/>
    <col min="12291" max="12298" width="8.7109375" style="108" customWidth="1"/>
    <col min="12299" max="12544" width="9.140625" style="108"/>
    <col min="12545" max="12545" width="58.7109375" style="108" customWidth="1"/>
    <col min="12546" max="12546" width="33" style="108" customWidth="1"/>
    <col min="12547" max="12554" width="8.7109375" style="108" customWidth="1"/>
    <col min="12555" max="12800" width="9.140625" style="108"/>
    <col min="12801" max="12801" width="58.7109375" style="108" customWidth="1"/>
    <col min="12802" max="12802" width="33" style="108" customWidth="1"/>
    <col min="12803" max="12810" width="8.7109375" style="108" customWidth="1"/>
    <col min="12811" max="13056" width="9.140625" style="108"/>
    <col min="13057" max="13057" width="58.7109375" style="108" customWidth="1"/>
    <col min="13058" max="13058" width="33" style="108" customWidth="1"/>
    <col min="13059" max="13066" width="8.7109375" style="108" customWidth="1"/>
    <col min="13067" max="13312" width="9.140625" style="108"/>
    <col min="13313" max="13313" width="58.7109375" style="108" customWidth="1"/>
    <col min="13314" max="13314" width="33" style="108" customWidth="1"/>
    <col min="13315" max="13322" width="8.7109375" style="108" customWidth="1"/>
    <col min="13323" max="13568" width="9.140625" style="108"/>
    <col min="13569" max="13569" width="58.7109375" style="108" customWidth="1"/>
    <col min="13570" max="13570" width="33" style="108" customWidth="1"/>
    <col min="13571" max="13578" width="8.7109375" style="108" customWidth="1"/>
    <col min="13579" max="13824" width="9.140625" style="108"/>
    <col min="13825" max="13825" width="58.7109375" style="108" customWidth="1"/>
    <col min="13826" max="13826" width="33" style="108" customWidth="1"/>
    <col min="13827" max="13834" width="8.7109375" style="108" customWidth="1"/>
    <col min="13835" max="14080" width="9.140625" style="108"/>
    <col min="14081" max="14081" width="58.7109375" style="108" customWidth="1"/>
    <col min="14082" max="14082" width="33" style="108" customWidth="1"/>
    <col min="14083" max="14090" width="8.7109375" style="108" customWidth="1"/>
    <col min="14091" max="14336" width="9.140625" style="108"/>
    <col min="14337" max="14337" width="58.7109375" style="108" customWidth="1"/>
    <col min="14338" max="14338" width="33" style="108" customWidth="1"/>
    <col min="14339" max="14346" width="8.7109375" style="108" customWidth="1"/>
    <col min="14347" max="14592" width="9.140625" style="108"/>
    <col min="14593" max="14593" width="58.7109375" style="108" customWidth="1"/>
    <col min="14594" max="14594" width="33" style="108" customWidth="1"/>
    <col min="14595" max="14602" width="8.7109375" style="108" customWidth="1"/>
    <col min="14603" max="14848" width="9.140625" style="108"/>
    <col min="14849" max="14849" width="58.7109375" style="108" customWidth="1"/>
    <col min="14850" max="14850" width="33" style="108" customWidth="1"/>
    <col min="14851" max="14858" width="8.7109375" style="108" customWidth="1"/>
    <col min="14859" max="15104" width="9.140625" style="108"/>
    <col min="15105" max="15105" width="58.7109375" style="108" customWidth="1"/>
    <col min="15106" max="15106" width="33" style="108" customWidth="1"/>
    <col min="15107" max="15114" width="8.7109375" style="108" customWidth="1"/>
    <col min="15115" max="15360" width="9.140625" style="108"/>
    <col min="15361" max="15361" width="58.7109375" style="108" customWidth="1"/>
    <col min="15362" max="15362" width="33" style="108" customWidth="1"/>
    <col min="15363" max="15370" width="8.7109375" style="108" customWidth="1"/>
    <col min="15371" max="15616" width="9.140625" style="108"/>
    <col min="15617" max="15617" width="58.7109375" style="108" customWidth="1"/>
    <col min="15618" max="15618" width="33" style="108" customWidth="1"/>
    <col min="15619" max="15626" width="8.7109375" style="108" customWidth="1"/>
    <col min="15627" max="15872" width="9.140625" style="108"/>
    <col min="15873" max="15873" width="58.7109375" style="108" customWidth="1"/>
    <col min="15874" max="15874" width="33" style="108" customWidth="1"/>
    <col min="15875" max="15882" width="8.7109375" style="108" customWidth="1"/>
    <col min="15883" max="16128" width="9.140625" style="108"/>
    <col min="16129" max="16129" width="58.7109375" style="108" customWidth="1"/>
    <col min="16130" max="16130" width="33" style="108" customWidth="1"/>
    <col min="16131" max="16138" width="8.7109375" style="108" customWidth="1"/>
    <col min="16139" max="16384" width="9.140625" style="108"/>
  </cols>
  <sheetData>
    <row r="1" spans="1:10" ht="64.900000000000006" customHeight="1" x14ac:dyDescent="0.25">
      <c r="A1" s="436" t="s">
        <v>536</v>
      </c>
      <c r="B1" s="436"/>
      <c r="C1" s="436"/>
      <c r="D1" s="436"/>
      <c r="E1" s="436"/>
      <c r="F1" s="436"/>
    </row>
    <row r="3" spans="1:10" ht="36.75" customHeight="1" x14ac:dyDescent="0.25">
      <c r="A3" s="437" t="s">
        <v>222</v>
      </c>
      <c r="B3" s="438"/>
      <c r="C3" s="112" t="s">
        <v>237</v>
      </c>
      <c r="D3" s="111" t="s">
        <v>238</v>
      </c>
      <c r="E3" s="111" t="s">
        <v>239</v>
      </c>
      <c r="F3" s="111" t="s">
        <v>240</v>
      </c>
      <c r="G3" s="111" t="s">
        <v>241</v>
      </c>
      <c r="H3" s="212"/>
      <c r="I3" s="187"/>
      <c r="J3" s="187"/>
    </row>
    <row r="4" spans="1:10" ht="15.6" customHeight="1" x14ac:dyDescent="0.25">
      <c r="A4" s="437" t="s">
        <v>246</v>
      </c>
      <c r="B4" s="113" t="s">
        <v>247</v>
      </c>
      <c r="C4" s="221">
        <v>1</v>
      </c>
      <c r="D4" s="221">
        <v>1</v>
      </c>
      <c r="E4" s="221">
        <v>1</v>
      </c>
      <c r="F4" s="221">
        <v>1</v>
      </c>
      <c r="G4" s="221">
        <v>1</v>
      </c>
      <c r="H4" s="187"/>
      <c r="I4" s="187"/>
      <c r="J4" s="187"/>
    </row>
    <row r="5" spans="1:10" ht="16.899999999999999" customHeight="1" x14ac:dyDescent="0.25">
      <c r="A5" s="437"/>
      <c r="B5" s="114" t="s">
        <v>528</v>
      </c>
      <c r="C5" s="110">
        <f>'форма 5'!F25</f>
        <v>15.2</v>
      </c>
      <c r="D5" s="110">
        <f>'форма 5'!F26</f>
        <v>10.1</v>
      </c>
      <c r="E5" s="110">
        <f>'форма 5'!F27</f>
        <v>29</v>
      </c>
      <c r="F5" s="110">
        <f>'форма 5'!F28</f>
        <v>43.2</v>
      </c>
      <c r="G5" s="110">
        <f>'форма 5'!F29</f>
        <v>28.7</v>
      </c>
      <c r="H5" s="187"/>
      <c r="I5" s="187"/>
      <c r="J5" s="187"/>
    </row>
    <row r="6" spans="1:10" ht="22.9" customHeight="1" x14ac:dyDescent="0.25">
      <c r="A6" s="439"/>
      <c r="B6" s="114" t="s">
        <v>529</v>
      </c>
      <c r="C6" s="110">
        <f>'форма 5'!G25</f>
        <v>20</v>
      </c>
      <c r="D6" s="110">
        <f>'форма 5'!G26</f>
        <v>8</v>
      </c>
      <c r="E6" s="110">
        <f>'форма 5'!G27</f>
        <v>28.4</v>
      </c>
      <c r="F6" s="110">
        <f>'форма 5'!G28</f>
        <v>49</v>
      </c>
      <c r="G6" s="110">
        <f>'форма 5'!G29</f>
        <v>35</v>
      </c>
      <c r="H6" s="187"/>
      <c r="I6" s="187"/>
      <c r="J6" s="187"/>
    </row>
    <row r="7" spans="1:10" ht="21.6" customHeight="1" x14ac:dyDescent="0.25">
      <c r="A7" s="439"/>
      <c r="B7" s="114" t="s">
        <v>530</v>
      </c>
      <c r="C7" s="110">
        <f>'форма 5'!H25</f>
        <v>10.4</v>
      </c>
      <c r="D7" s="110">
        <f>'форма 5'!H26</f>
        <v>1.2</v>
      </c>
      <c r="E7" s="110">
        <f>'форма 5'!H27</f>
        <v>29</v>
      </c>
      <c r="F7" s="110">
        <f>'форма 5'!H28</f>
        <v>42</v>
      </c>
      <c r="G7" s="110">
        <f>'форма 5'!H29</f>
        <v>28.2</v>
      </c>
      <c r="H7" s="187"/>
      <c r="I7" s="187"/>
      <c r="J7" s="187"/>
    </row>
    <row r="8" spans="1:10" ht="22.15" customHeight="1" x14ac:dyDescent="0.25">
      <c r="A8" s="439"/>
      <c r="B8" s="113" t="s">
        <v>248</v>
      </c>
      <c r="C8" s="115">
        <f>IF(C4=1,C7*C7/C5/C6,C7*C6/C5/C7)</f>
        <v>0.35578947368421054</v>
      </c>
      <c r="D8" s="115">
        <f>IF(D4=1,D7*D7/D5/D6,D7*D6/D5/D7)</f>
        <v>1.782178217821782E-2</v>
      </c>
      <c r="E8" s="115">
        <f>IF(E4=1,E7*E7/E5/E6,E7*E6/E5/E7)</f>
        <v>1.0211267605633803</v>
      </c>
      <c r="F8" s="115">
        <f>IF(F4=1,F7*F7/F5/F6,F7*F6/F5/F7)</f>
        <v>0.83333333333333326</v>
      </c>
      <c r="G8" s="115">
        <f>IF(G4=1,G7*G7/G5/G6,G7*G6/G5/G7)</f>
        <v>0.79167745146839219</v>
      </c>
      <c r="H8" s="188"/>
      <c r="I8" s="188"/>
      <c r="J8" s="188"/>
    </row>
    <row r="9" spans="1:10" ht="33.75" hidden="1" customHeight="1" x14ac:dyDescent="0.25">
      <c r="A9" s="439"/>
      <c r="B9" s="116"/>
      <c r="C9" s="117">
        <f>IFERROR(C8,0)</f>
        <v>0.35578947368421054</v>
      </c>
      <c r="D9" s="117">
        <f>IFERROR(D8,0)</f>
        <v>1.782178217821782E-2</v>
      </c>
      <c r="E9" s="117">
        <f>IFERROR(E8,0)</f>
        <v>1.0211267605633803</v>
      </c>
      <c r="F9" s="117">
        <f>IFERROR(F8,0)</f>
        <v>0.83333333333333326</v>
      </c>
      <c r="G9" s="117">
        <f>IFERROR(G8,0)</f>
        <v>0.79167745146839219</v>
      </c>
      <c r="H9" s="117"/>
      <c r="I9" s="117"/>
      <c r="J9" s="117"/>
    </row>
    <row r="10" spans="1:10" ht="33.75" hidden="1" customHeight="1" x14ac:dyDescent="0.25">
      <c r="A10" s="439"/>
      <c r="B10" s="113"/>
      <c r="C10" s="118">
        <f>IF(C9&gt;0,1,0)</f>
        <v>1</v>
      </c>
      <c r="D10" s="118">
        <f>IF(D9&gt;0,1,0)</f>
        <v>1</v>
      </c>
      <c r="E10" s="118">
        <f>IF(E9&gt;0,1,0)</f>
        <v>1</v>
      </c>
      <c r="F10" s="118">
        <f>IF(F9&gt;0,1,0)</f>
        <v>1</v>
      </c>
      <c r="G10" s="118">
        <f>IF(G9&gt;0,1,0)</f>
        <v>1</v>
      </c>
      <c r="H10" s="118"/>
      <c r="I10" s="118"/>
      <c r="J10" s="118"/>
    </row>
    <row r="11" spans="1:10" ht="21" hidden="1" customHeight="1" x14ac:dyDescent="0.25">
      <c r="A11" s="439"/>
      <c r="B11" s="113" t="s">
        <v>249</v>
      </c>
      <c r="C11" s="118">
        <f>SUM(C10:G10)</f>
        <v>5</v>
      </c>
      <c r="D11" s="117"/>
      <c r="E11" s="117"/>
      <c r="F11" s="117"/>
    </row>
    <row r="12" spans="1:10" ht="23.45" customHeight="1" x14ac:dyDescent="0.25">
      <c r="A12" s="439"/>
      <c r="B12" s="113" t="s">
        <v>250</v>
      </c>
      <c r="C12" s="201">
        <f>SUM(C9:G11)/C11</f>
        <v>2.6039497602455066</v>
      </c>
      <c r="D12" s="216"/>
    </row>
    <row r="13" spans="1:10" ht="30.6" customHeight="1" x14ac:dyDescent="0.25">
      <c r="A13" s="440" t="s">
        <v>251</v>
      </c>
      <c r="B13" s="440"/>
      <c r="C13" s="440"/>
    </row>
    <row r="14" spans="1:10" ht="15" customHeight="1" x14ac:dyDescent="0.25">
      <c r="A14" s="120"/>
      <c r="B14" s="120"/>
      <c r="C14" s="120"/>
      <c r="D14" s="121"/>
      <c r="E14" s="121"/>
      <c r="F14" s="121"/>
    </row>
    <row r="15" spans="1:10" ht="24.6" hidden="1" customHeight="1" x14ac:dyDescent="0.25">
      <c r="A15" s="437" t="s">
        <v>252</v>
      </c>
      <c r="B15" s="114" t="s">
        <v>328</v>
      </c>
      <c r="C15" s="110"/>
      <c r="D15" s="122"/>
      <c r="E15" s="121"/>
      <c r="F15" s="121"/>
    </row>
    <row r="16" spans="1:10" ht="21" customHeight="1" x14ac:dyDescent="0.25">
      <c r="A16" s="437"/>
      <c r="B16" s="114" t="s">
        <v>529</v>
      </c>
      <c r="C16" s="110">
        <f>'форма 1'!M57</f>
        <v>45172.6</v>
      </c>
      <c r="D16" s="123"/>
      <c r="E16" s="121"/>
      <c r="F16" s="121"/>
    </row>
    <row r="17" spans="1:10" ht="21" customHeight="1" x14ac:dyDescent="0.25">
      <c r="A17" s="437"/>
      <c r="B17" s="114" t="s">
        <v>531</v>
      </c>
      <c r="C17" s="110">
        <f>'форма 1'!N57</f>
        <v>40374.135419999999</v>
      </c>
      <c r="D17" s="123"/>
      <c r="E17" s="121"/>
      <c r="F17" s="121"/>
    </row>
    <row r="18" spans="1:10" ht="22.5" customHeight="1" x14ac:dyDescent="0.25">
      <c r="A18" s="441">
        <f>C17/C16</f>
        <v>0.89377488610352296</v>
      </c>
      <c r="B18" s="441"/>
      <c r="C18" s="441"/>
      <c r="D18" s="121"/>
      <c r="E18" s="121"/>
      <c r="F18" s="121"/>
    </row>
    <row r="19" spans="1:10" ht="21.75" customHeight="1" x14ac:dyDescent="0.25"/>
    <row r="20" spans="1:10" ht="33" customHeight="1" x14ac:dyDescent="0.25">
      <c r="A20" s="124" t="s">
        <v>253</v>
      </c>
      <c r="B20" s="119">
        <f>A18*C12</f>
        <v>2.3273449003827236</v>
      </c>
      <c r="C20" s="434" t="str">
        <f>IF(B20&gt;0.95,"высокоэффективная", IF(A20&gt;=0.8,"эффективная", IF(A20&lt;0.4,"неэффективная","уровень эффективности удовлетворительный")))</f>
        <v>высокоэффективная</v>
      </c>
      <c r="D20" s="435"/>
      <c r="E20" s="435"/>
      <c r="F20" s="435"/>
      <c r="G20" s="435"/>
      <c r="H20" s="435"/>
      <c r="I20" s="435"/>
      <c r="J20" s="435"/>
    </row>
  </sheetData>
  <mergeCells count="7">
    <mergeCell ref="C20:J20"/>
    <mergeCell ref="A1:F1"/>
    <mergeCell ref="A3:B3"/>
    <mergeCell ref="A4:A12"/>
    <mergeCell ref="A13:C13"/>
    <mergeCell ref="A15:A17"/>
    <mergeCell ref="A18:C18"/>
  </mergeCells>
  <pageMargins left="0.23622047244094491" right="0.23622047244094491" top="0.74803149606299213" bottom="0.74803149606299213" header="0.31496062992125984" footer="0.31496062992125984"/>
  <pageSetup paperSize="9" scale="65" fitToWidth="2"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0"/>
  <sheetViews>
    <sheetView zoomScale="80" zoomScaleNormal="80" workbookViewId="0">
      <selection activeCell="C8" sqref="C8"/>
    </sheetView>
  </sheetViews>
  <sheetFormatPr defaultRowHeight="15" x14ac:dyDescent="0.25"/>
  <cols>
    <col min="1" max="1" width="58.7109375" style="108" customWidth="1"/>
    <col min="2" max="2" width="33" style="108" customWidth="1"/>
    <col min="3" max="3" width="10.140625" style="108" customWidth="1"/>
    <col min="4" max="10" width="8.7109375" style="108" customWidth="1"/>
    <col min="11" max="256" width="9.140625" style="108"/>
    <col min="257" max="257" width="58.7109375" style="108" customWidth="1"/>
    <col min="258" max="258" width="33" style="108" customWidth="1"/>
    <col min="259" max="266" width="8.7109375" style="108" customWidth="1"/>
    <col min="267" max="512" width="9.140625" style="108"/>
    <col min="513" max="513" width="58.7109375" style="108" customWidth="1"/>
    <col min="514" max="514" width="33" style="108" customWidth="1"/>
    <col min="515" max="522" width="8.7109375" style="108" customWidth="1"/>
    <col min="523" max="768" width="9.140625" style="108"/>
    <col min="769" max="769" width="58.7109375" style="108" customWidth="1"/>
    <col min="770" max="770" width="33" style="108" customWidth="1"/>
    <col min="771" max="778" width="8.7109375" style="108" customWidth="1"/>
    <col min="779" max="1024" width="9.140625" style="108"/>
    <col min="1025" max="1025" width="58.7109375" style="108" customWidth="1"/>
    <col min="1026" max="1026" width="33" style="108" customWidth="1"/>
    <col min="1027" max="1034" width="8.7109375" style="108" customWidth="1"/>
    <col min="1035" max="1280" width="9.140625" style="108"/>
    <col min="1281" max="1281" width="58.7109375" style="108" customWidth="1"/>
    <col min="1282" max="1282" width="33" style="108" customWidth="1"/>
    <col min="1283" max="1290" width="8.7109375" style="108" customWidth="1"/>
    <col min="1291" max="1536" width="9.140625" style="108"/>
    <col min="1537" max="1537" width="58.7109375" style="108" customWidth="1"/>
    <col min="1538" max="1538" width="33" style="108" customWidth="1"/>
    <col min="1539" max="1546" width="8.7109375" style="108" customWidth="1"/>
    <col min="1547" max="1792" width="9.140625" style="108"/>
    <col min="1793" max="1793" width="58.7109375" style="108" customWidth="1"/>
    <col min="1794" max="1794" width="33" style="108" customWidth="1"/>
    <col min="1795" max="1802" width="8.7109375" style="108" customWidth="1"/>
    <col min="1803" max="2048" width="9.140625" style="108"/>
    <col min="2049" max="2049" width="58.7109375" style="108" customWidth="1"/>
    <col min="2050" max="2050" width="33" style="108" customWidth="1"/>
    <col min="2051" max="2058" width="8.7109375" style="108" customWidth="1"/>
    <col min="2059" max="2304" width="9.140625" style="108"/>
    <col min="2305" max="2305" width="58.7109375" style="108" customWidth="1"/>
    <col min="2306" max="2306" width="33" style="108" customWidth="1"/>
    <col min="2307" max="2314" width="8.7109375" style="108" customWidth="1"/>
    <col min="2315" max="2560" width="9.140625" style="108"/>
    <col min="2561" max="2561" width="58.7109375" style="108" customWidth="1"/>
    <col min="2562" max="2562" width="33" style="108" customWidth="1"/>
    <col min="2563" max="2570" width="8.7109375" style="108" customWidth="1"/>
    <col min="2571" max="2816" width="9.140625" style="108"/>
    <col min="2817" max="2817" width="58.7109375" style="108" customWidth="1"/>
    <col min="2818" max="2818" width="33" style="108" customWidth="1"/>
    <col min="2819" max="2826" width="8.7109375" style="108" customWidth="1"/>
    <col min="2827" max="3072" width="9.140625" style="108"/>
    <col min="3073" max="3073" width="58.7109375" style="108" customWidth="1"/>
    <col min="3074" max="3074" width="33" style="108" customWidth="1"/>
    <col min="3075" max="3082" width="8.7109375" style="108" customWidth="1"/>
    <col min="3083" max="3328" width="9.140625" style="108"/>
    <col min="3329" max="3329" width="58.7109375" style="108" customWidth="1"/>
    <col min="3330" max="3330" width="33" style="108" customWidth="1"/>
    <col min="3331" max="3338" width="8.7109375" style="108" customWidth="1"/>
    <col min="3339" max="3584" width="9.140625" style="108"/>
    <col min="3585" max="3585" width="58.7109375" style="108" customWidth="1"/>
    <col min="3586" max="3586" width="33" style="108" customWidth="1"/>
    <col min="3587" max="3594" width="8.7109375" style="108" customWidth="1"/>
    <col min="3595" max="3840" width="9.140625" style="108"/>
    <col min="3841" max="3841" width="58.7109375" style="108" customWidth="1"/>
    <col min="3842" max="3842" width="33" style="108" customWidth="1"/>
    <col min="3843" max="3850" width="8.7109375" style="108" customWidth="1"/>
    <col min="3851" max="4096" width="9.140625" style="108"/>
    <col min="4097" max="4097" width="58.7109375" style="108" customWidth="1"/>
    <col min="4098" max="4098" width="33" style="108" customWidth="1"/>
    <col min="4099" max="4106" width="8.7109375" style="108" customWidth="1"/>
    <col min="4107" max="4352" width="9.140625" style="108"/>
    <col min="4353" max="4353" width="58.7109375" style="108" customWidth="1"/>
    <col min="4354" max="4354" width="33" style="108" customWidth="1"/>
    <col min="4355" max="4362" width="8.7109375" style="108" customWidth="1"/>
    <col min="4363" max="4608" width="9.140625" style="108"/>
    <col min="4609" max="4609" width="58.7109375" style="108" customWidth="1"/>
    <col min="4610" max="4610" width="33" style="108" customWidth="1"/>
    <col min="4611" max="4618" width="8.7109375" style="108" customWidth="1"/>
    <col min="4619" max="4864" width="9.140625" style="108"/>
    <col min="4865" max="4865" width="58.7109375" style="108" customWidth="1"/>
    <col min="4866" max="4866" width="33" style="108" customWidth="1"/>
    <col min="4867" max="4874" width="8.7109375" style="108" customWidth="1"/>
    <col min="4875" max="5120" width="9.140625" style="108"/>
    <col min="5121" max="5121" width="58.7109375" style="108" customWidth="1"/>
    <col min="5122" max="5122" width="33" style="108" customWidth="1"/>
    <col min="5123" max="5130" width="8.7109375" style="108" customWidth="1"/>
    <col min="5131" max="5376" width="9.140625" style="108"/>
    <col min="5377" max="5377" width="58.7109375" style="108" customWidth="1"/>
    <col min="5378" max="5378" width="33" style="108" customWidth="1"/>
    <col min="5379" max="5386" width="8.7109375" style="108" customWidth="1"/>
    <col min="5387" max="5632" width="9.140625" style="108"/>
    <col min="5633" max="5633" width="58.7109375" style="108" customWidth="1"/>
    <col min="5634" max="5634" width="33" style="108" customWidth="1"/>
    <col min="5635" max="5642" width="8.7109375" style="108" customWidth="1"/>
    <col min="5643" max="5888" width="9.140625" style="108"/>
    <col min="5889" max="5889" width="58.7109375" style="108" customWidth="1"/>
    <col min="5890" max="5890" width="33" style="108" customWidth="1"/>
    <col min="5891" max="5898" width="8.7109375" style="108" customWidth="1"/>
    <col min="5899" max="6144" width="9.140625" style="108"/>
    <col min="6145" max="6145" width="58.7109375" style="108" customWidth="1"/>
    <col min="6146" max="6146" width="33" style="108" customWidth="1"/>
    <col min="6147" max="6154" width="8.7109375" style="108" customWidth="1"/>
    <col min="6155" max="6400" width="9.140625" style="108"/>
    <col min="6401" max="6401" width="58.7109375" style="108" customWidth="1"/>
    <col min="6402" max="6402" width="33" style="108" customWidth="1"/>
    <col min="6403" max="6410" width="8.7109375" style="108" customWidth="1"/>
    <col min="6411" max="6656" width="9.140625" style="108"/>
    <col min="6657" max="6657" width="58.7109375" style="108" customWidth="1"/>
    <col min="6658" max="6658" width="33" style="108" customWidth="1"/>
    <col min="6659" max="6666" width="8.7109375" style="108" customWidth="1"/>
    <col min="6667" max="6912" width="9.140625" style="108"/>
    <col min="6913" max="6913" width="58.7109375" style="108" customWidth="1"/>
    <col min="6914" max="6914" width="33" style="108" customWidth="1"/>
    <col min="6915" max="6922" width="8.7109375" style="108" customWidth="1"/>
    <col min="6923" max="7168" width="9.140625" style="108"/>
    <col min="7169" max="7169" width="58.7109375" style="108" customWidth="1"/>
    <col min="7170" max="7170" width="33" style="108" customWidth="1"/>
    <col min="7171" max="7178" width="8.7109375" style="108" customWidth="1"/>
    <col min="7179" max="7424" width="9.140625" style="108"/>
    <col min="7425" max="7425" width="58.7109375" style="108" customWidth="1"/>
    <col min="7426" max="7426" width="33" style="108" customWidth="1"/>
    <col min="7427" max="7434" width="8.7109375" style="108" customWidth="1"/>
    <col min="7435" max="7680" width="9.140625" style="108"/>
    <col min="7681" max="7681" width="58.7109375" style="108" customWidth="1"/>
    <col min="7682" max="7682" width="33" style="108" customWidth="1"/>
    <col min="7683" max="7690" width="8.7109375" style="108" customWidth="1"/>
    <col min="7691" max="7936" width="9.140625" style="108"/>
    <col min="7937" max="7937" width="58.7109375" style="108" customWidth="1"/>
    <col min="7938" max="7938" width="33" style="108" customWidth="1"/>
    <col min="7939" max="7946" width="8.7109375" style="108" customWidth="1"/>
    <col min="7947" max="8192" width="9.140625" style="108"/>
    <col min="8193" max="8193" width="58.7109375" style="108" customWidth="1"/>
    <col min="8194" max="8194" width="33" style="108" customWidth="1"/>
    <col min="8195" max="8202" width="8.7109375" style="108" customWidth="1"/>
    <col min="8203" max="8448" width="9.140625" style="108"/>
    <col min="8449" max="8449" width="58.7109375" style="108" customWidth="1"/>
    <col min="8450" max="8450" width="33" style="108" customWidth="1"/>
    <col min="8451" max="8458" width="8.7109375" style="108" customWidth="1"/>
    <col min="8459" max="8704" width="9.140625" style="108"/>
    <col min="8705" max="8705" width="58.7109375" style="108" customWidth="1"/>
    <col min="8706" max="8706" width="33" style="108" customWidth="1"/>
    <col min="8707" max="8714" width="8.7109375" style="108" customWidth="1"/>
    <col min="8715" max="8960" width="9.140625" style="108"/>
    <col min="8961" max="8961" width="58.7109375" style="108" customWidth="1"/>
    <col min="8962" max="8962" width="33" style="108" customWidth="1"/>
    <col min="8963" max="8970" width="8.7109375" style="108" customWidth="1"/>
    <col min="8971" max="9216" width="9.140625" style="108"/>
    <col min="9217" max="9217" width="58.7109375" style="108" customWidth="1"/>
    <col min="9218" max="9218" width="33" style="108" customWidth="1"/>
    <col min="9219" max="9226" width="8.7109375" style="108" customWidth="1"/>
    <col min="9227" max="9472" width="9.140625" style="108"/>
    <col min="9473" max="9473" width="58.7109375" style="108" customWidth="1"/>
    <col min="9474" max="9474" width="33" style="108" customWidth="1"/>
    <col min="9475" max="9482" width="8.7109375" style="108" customWidth="1"/>
    <col min="9483" max="9728" width="9.140625" style="108"/>
    <col min="9729" max="9729" width="58.7109375" style="108" customWidth="1"/>
    <col min="9730" max="9730" width="33" style="108" customWidth="1"/>
    <col min="9731" max="9738" width="8.7109375" style="108" customWidth="1"/>
    <col min="9739" max="9984" width="9.140625" style="108"/>
    <col min="9985" max="9985" width="58.7109375" style="108" customWidth="1"/>
    <col min="9986" max="9986" width="33" style="108" customWidth="1"/>
    <col min="9987" max="9994" width="8.7109375" style="108" customWidth="1"/>
    <col min="9995" max="10240" width="9.140625" style="108"/>
    <col min="10241" max="10241" width="58.7109375" style="108" customWidth="1"/>
    <col min="10242" max="10242" width="33" style="108" customWidth="1"/>
    <col min="10243" max="10250" width="8.7109375" style="108" customWidth="1"/>
    <col min="10251" max="10496" width="9.140625" style="108"/>
    <col min="10497" max="10497" width="58.7109375" style="108" customWidth="1"/>
    <col min="10498" max="10498" width="33" style="108" customWidth="1"/>
    <col min="10499" max="10506" width="8.7109375" style="108" customWidth="1"/>
    <col min="10507" max="10752" width="9.140625" style="108"/>
    <col min="10753" max="10753" width="58.7109375" style="108" customWidth="1"/>
    <col min="10754" max="10754" width="33" style="108" customWidth="1"/>
    <col min="10755" max="10762" width="8.7109375" style="108" customWidth="1"/>
    <col min="10763" max="11008" width="9.140625" style="108"/>
    <col min="11009" max="11009" width="58.7109375" style="108" customWidth="1"/>
    <col min="11010" max="11010" width="33" style="108" customWidth="1"/>
    <col min="11011" max="11018" width="8.7109375" style="108" customWidth="1"/>
    <col min="11019" max="11264" width="9.140625" style="108"/>
    <col min="11265" max="11265" width="58.7109375" style="108" customWidth="1"/>
    <col min="11266" max="11266" width="33" style="108" customWidth="1"/>
    <col min="11267" max="11274" width="8.7109375" style="108" customWidth="1"/>
    <col min="11275" max="11520" width="9.140625" style="108"/>
    <col min="11521" max="11521" width="58.7109375" style="108" customWidth="1"/>
    <col min="11522" max="11522" width="33" style="108" customWidth="1"/>
    <col min="11523" max="11530" width="8.7109375" style="108" customWidth="1"/>
    <col min="11531" max="11776" width="9.140625" style="108"/>
    <col min="11777" max="11777" width="58.7109375" style="108" customWidth="1"/>
    <col min="11778" max="11778" width="33" style="108" customWidth="1"/>
    <col min="11779" max="11786" width="8.7109375" style="108" customWidth="1"/>
    <col min="11787" max="12032" width="9.140625" style="108"/>
    <col min="12033" max="12033" width="58.7109375" style="108" customWidth="1"/>
    <col min="12034" max="12034" width="33" style="108" customWidth="1"/>
    <col min="12035" max="12042" width="8.7109375" style="108" customWidth="1"/>
    <col min="12043" max="12288" width="9.140625" style="108"/>
    <col min="12289" max="12289" width="58.7109375" style="108" customWidth="1"/>
    <col min="12290" max="12290" width="33" style="108" customWidth="1"/>
    <col min="12291" max="12298" width="8.7109375" style="108" customWidth="1"/>
    <col min="12299" max="12544" width="9.140625" style="108"/>
    <col min="12545" max="12545" width="58.7109375" style="108" customWidth="1"/>
    <col min="12546" max="12546" width="33" style="108" customWidth="1"/>
    <col min="12547" max="12554" width="8.7109375" style="108" customWidth="1"/>
    <col min="12555" max="12800" width="9.140625" style="108"/>
    <col min="12801" max="12801" width="58.7109375" style="108" customWidth="1"/>
    <col min="12802" max="12802" width="33" style="108" customWidth="1"/>
    <col min="12803" max="12810" width="8.7109375" style="108" customWidth="1"/>
    <col min="12811" max="13056" width="9.140625" style="108"/>
    <col min="13057" max="13057" width="58.7109375" style="108" customWidth="1"/>
    <col min="13058" max="13058" width="33" style="108" customWidth="1"/>
    <col min="13059" max="13066" width="8.7109375" style="108" customWidth="1"/>
    <col min="13067" max="13312" width="9.140625" style="108"/>
    <col min="13313" max="13313" width="58.7109375" style="108" customWidth="1"/>
    <col min="13314" max="13314" width="33" style="108" customWidth="1"/>
    <col min="13315" max="13322" width="8.7109375" style="108" customWidth="1"/>
    <col min="13323" max="13568" width="9.140625" style="108"/>
    <col min="13569" max="13569" width="58.7109375" style="108" customWidth="1"/>
    <col min="13570" max="13570" width="33" style="108" customWidth="1"/>
    <col min="13571" max="13578" width="8.7109375" style="108" customWidth="1"/>
    <col min="13579" max="13824" width="9.140625" style="108"/>
    <col min="13825" max="13825" width="58.7109375" style="108" customWidth="1"/>
    <col min="13826" max="13826" width="33" style="108" customWidth="1"/>
    <col min="13827" max="13834" width="8.7109375" style="108" customWidth="1"/>
    <col min="13835" max="14080" width="9.140625" style="108"/>
    <col min="14081" max="14081" width="58.7109375" style="108" customWidth="1"/>
    <col min="14082" max="14082" width="33" style="108" customWidth="1"/>
    <col min="14083" max="14090" width="8.7109375" style="108" customWidth="1"/>
    <col min="14091" max="14336" width="9.140625" style="108"/>
    <col min="14337" max="14337" width="58.7109375" style="108" customWidth="1"/>
    <col min="14338" max="14338" width="33" style="108" customWidth="1"/>
    <col min="14339" max="14346" width="8.7109375" style="108" customWidth="1"/>
    <col min="14347" max="14592" width="9.140625" style="108"/>
    <col min="14593" max="14593" width="58.7109375" style="108" customWidth="1"/>
    <col min="14594" max="14594" width="33" style="108" customWidth="1"/>
    <col min="14595" max="14602" width="8.7109375" style="108" customWidth="1"/>
    <col min="14603" max="14848" width="9.140625" style="108"/>
    <col min="14849" max="14849" width="58.7109375" style="108" customWidth="1"/>
    <col min="14850" max="14850" width="33" style="108" customWidth="1"/>
    <col min="14851" max="14858" width="8.7109375" style="108" customWidth="1"/>
    <col min="14859" max="15104" width="9.140625" style="108"/>
    <col min="15105" max="15105" width="58.7109375" style="108" customWidth="1"/>
    <col min="15106" max="15106" width="33" style="108" customWidth="1"/>
    <col min="15107" max="15114" width="8.7109375" style="108" customWidth="1"/>
    <col min="15115" max="15360" width="9.140625" style="108"/>
    <col min="15361" max="15361" width="58.7109375" style="108" customWidth="1"/>
    <col min="15362" max="15362" width="33" style="108" customWidth="1"/>
    <col min="15363" max="15370" width="8.7109375" style="108" customWidth="1"/>
    <col min="15371" max="15616" width="9.140625" style="108"/>
    <col min="15617" max="15617" width="58.7109375" style="108" customWidth="1"/>
    <col min="15618" max="15618" width="33" style="108" customWidth="1"/>
    <col min="15619" max="15626" width="8.7109375" style="108" customWidth="1"/>
    <col min="15627" max="15872" width="9.140625" style="108"/>
    <col min="15873" max="15873" width="58.7109375" style="108" customWidth="1"/>
    <col min="15874" max="15874" width="33" style="108" customWidth="1"/>
    <col min="15875" max="15882" width="8.7109375" style="108" customWidth="1"/>
    <col min="15883" max="16128" width="9.140625" style="108"/>
    <col min="16129" max="16129" width="58.7109375" style="108" customWidth="1"/>
    <col min="16130" max="16130" width="33" style="108" customWidth="1"/>
    <col min="16131" max="16138" width="8.7109375" style="108" customWidth="1"/>
    <col min="16139" max="16384" width="9.140625" style="108"/>
  </cols>
  <sheetData>
    <row r="1" spans="1:10" ht="64.900000000000006" customHeight="1" x14ac:dyDescent="0.25">
      <c r="A1" s="436" t="s">
        <v>537</v>
      </c>
      <c r="B1" s="436"/>
      <c r="C1" s="436"/>
      <c r="D1" s="436"/>
      <c r="E1" s="436"/>
      <c r="F1" s="436"/>
    </row>
    <row r="3" spans="1:10" ht="36.75" customHeight="1" x14ac:dyDescent="0.25">
      <c r="A3" s="437" t="s">
        <v>222</v>
      </c>
      <c r="B3" s="438"/>
      <c r="C3" s="112" t="s">
        <v>242</v>
      </c>
      <c r="D3" s="111" t="s">
        <v>243</v>
      </c>
      <c r="E3" s="111" t="s">
        <v>244</v>
      </c>
      <c r="F3" s="111" t="s">
        <v>245</v>
      </c>
      <c r="G3" s="212"/>
      <c r="H3" s="212"/>
      <c r="I3" s="212"/>
      <c r="J3" s="187"/>
    </row>
    <row r="4" spans="1:10" ht="15.6" customHeight="1" x14ac:dyDescent="0.25">
      <c r="A4" s="437" t="s">
        <v>246</v>
      </c>
      <c r="B4" s="113" t="s">
        <v>247</v>
      </c>
      <c r="C4" s="221">
        <v>1</v>
      </c>
      <c r="D4" s="221">
        <v>0</v>
      </c>
      <c r="E4" s="221">
        <v>1</v>
      </c>
      <c r="F4" s="221">
        <v>1</v>
      </c>
      <c r="G4" s="187"/>
      <c r="H4" s="187"/>
      <c r="I4" s="187"/>
      <c r="J4" s="187"/>
    </row>
    <row r="5" spans="1:10" ht="16.899999999999999" customHeight="1" x14ac:dyDescent="0.25">
      <c r="A5" s="437"/>
      <c r="B5" s="114" t="s">
        <v>528</v>
      </c>
      <c r="C5" s="110">
        <f>'форма 5'!F31</f>
        <v>95.6</v>
      </c>
      <c r="D5" s="110">
        <f>'форма 5'!F32</f>
        <v>13.3</v>
      </c>
      <c r="E5" s="110">
        <f>'форма 5'!F33</f>
        <v>90.76</v>
      </c>
      <c r="F5" s="110">
        <f>'форма 5'!F34</f>
        <v>520</v>
      </c>
      <c r="G5" s="187"/>
      <c r="H5" s="187"/>
      <c r="I5" s="187"/>
      <c r="J5" s="187"/>
    </row>
    <row r="6" spans="1:10" ht="22.9" customHeight="1" x14ac:dyDescent="0.25">
      <c r="A6" s="439"/>
      <c r="B6" s="114" t="s">
        <v>529</v>
      </c>
      <c r="C6" s="110">
        <f>'форма 5'!G31</f>
        <v>45</v>
      </c>
      <c r="D6" s="110">
        <f>'форма 5'!G32</f>
        <v>0</v>
      </c>
      <c r="E6" s="110">
        <f>'форма 5'!G33</f>
        <v>85.5</v>
      </c>
      <c r="F6" s="110">
        <f>'форма 5'!G34</f>
        <v>30</v>
      </c>
      <c r="G6" s="187"/>
      <c r="H6" s="187"/>
      <c r="I6" s="187"/>
      <c r="J6" s="187"/>
    </row>
    <row r="7" spans="1:10" ht="21.6" customHeight="1" x14ac:dyDescent="0.25">
      <c r="A7" s="439"/>
      <c r="B7" s="114" t="s">
        <v>530</v>
      </c>
      <c r="C7" s="110">
        <f>'форма 5'!H31</f>
        <v>91.3</v>
      </c>
      <c r="D7" s="110">
        <f>'форма 5'!H32</f>
        <v>26.09</v>
      </c>
      <c r="E7" s="110">
        <f>'форма 5'!H33</f>
        <v>91.03</v>
      </c>
      <c r="F7" s="110">
        <f>'форма 5'!H34</f>
        <v>0</v>
      </c>
      <c r="G7" s="187"/>
      <c r="H7" s="187"/>
      <c r="I7" s="187"/>
      <c r="J7" s="187"/>
    </row>
    <row r="8" spans="1:10" ht="22.15" customHeight="1" x14ac:dyDescent="0.25">
      <c r="A8" s="439"/>
      <c r="B8" s="113" t="s">
        <v>248</v>
      </c>
      <c r="C8" s="115">
        <f>IF(C4=1,C7*C7/C5/C6,C7*C6/C5/C7)</f>
        <v>1.9376313342631331</v>
      </c>
      <c r="D8" s="115" t="e">
        <f>IF(D4=0,D7*D7/D5/D6,D7*D6/D5/D7)</f>
        <v>#DIV/0!</v>
      </c>
      <c r="E8" s="115">
        <f>IF(E4=1,E7*E7/E5/E6,E7*E6/E5/E7)</f>
        <v>1.0678456516640507</v>
      </c>
      <c r="F8" s="115">
        <f>IF(F4=1,F7*F7/F5/F6,F7*F6/F5/F7)</f>
        <v>0</v>
      </c>
      <c r="G8" s="188"/>
      <c r="H8" s="188"/>
      <c r="I8" s="188"/>
      <c r="J8" s="188"/>
    </row>
    <row r="9" spans="1:10" ht="33.75" hidden="1" customHeight="1" x14ac:dyDescent="0.25">
      <c r="A9" s="439"/>
      <c r="B9" s="116"/>
      <c r="C9" s="117">
        <f>IFERROR(C8,0)</f>
        <v>1.9376313342631331</v>
      </c>
      <c r="D9" s="117">
        <f>IFERROR(D8,0)</f>
        <v>0</v>
      </c>
      <c r="E9" s="117">
        <f>IFERROR(E8,0)</f>
        <v>1.0678456516640507</v>
      </c>
      <c r="F9" s="117">
        <f>IFERROR(F8,0)</f>
        <v>0</v>
      </c>
      <c r="G9" s="117"/>
      <c r="H9" s="117"/>
      <c r="I9" s="117"/>
      <c r="J9" s="117"/>
    </row>
    <row r="10" spans="1:10" ht="33.75" hidden="1" customHeight="1" x14ac:dyDescent="0.25">
      <c r="A10" s="439"/>
      <c r="B10" s="113"/>
      <c r="C10" s="118">
        <f>IF(C9&gt;0,1,0)</f>
        <v>1</v>
      </c>
      <c r="D10" s="118">
        <f>IF(D9&gt;0,1,0)</f>
        <v>0</v>
      </c>
      <c r="E10" s="118">
        <f>IF(E9&gt;0,1,0)</f>
        <v>1</v>
      </c>
      <c r="F10" s="118">
        <f>IF(F9&gt;0,1,0)</f>
        <v>0</v>
      </c>
      <c r="G10" s="118"/>
      <c r="H10" s="118"/>
      <c r="I10" s="118"/>
      <c r="J10" s="118"/>
    </row>
    <row r="11" spans="1:10" ht="21.75" hidden="1" customHeight="1" x14ac:dyDescent="0.25">
      <c r="A11" s="439"/>
      <c r="B11" s="113" t="s">
        <v>249</v>
      </c>
      <c r="C11" s="118">
        <f>SUM(C10:F10)</f>
        <v>2</v>
      </c>
      <c r="D11" s="117"/>
      <c r="E11" s="117"/>
      <c r="F11" s="117"/>
    </row>
    <row r="12" spans="1:10" ht="23.45" customHeight="1" x14ac:dyDescent="0.25">
      <c r="A12" s="439"/>
      <c r="B12" s="113" t="s">
        <v>250</v>
      </c>
      <c r="C12" s="119">
        <f>SUM(C9:F9)/C11</f>
        <v>1.5027384929635919</v>
      </c>
      <c r="D12" s="186"/>
    </row>
    <row r="13" spans="1:10" ht="30.6" customHeight="1" x14ac:dyDescent="0.25">
      <c r="A13" s="440" t="s">
        <v>251</v>
      </c>
      <c r="B13" s="440"/>
      <c r="C13" s="440"/>
    </row>
    <row r="14" spans="1:10" ht="15" customHeight="1" x14ac:dyDescent="0.25">
      <c r="A14" s="120"/>
      <c r="B14" s="120"/>
      <c r="C14" s="120"/>
      <c r="D14" s="121"/>
      <c r="E14" s="121"/>
      <c r="F14" s="121"/>
    </row>
    <row r="15" spans="1:10" ht="24.6" hidden="1" customHeight="1" x14ac:dyDescent="0.25">
      <c r="A15" s="437" t="s">
        <v>252</v>
      </c>
      <c r="B15" s="114" t="s">
        <v>328</v>
      </c>
      <c r="C15" s="110"/>
      <c r="D15" s="122"/>
      <c r="E15" s="121"/>
      <c r="F15" s="121"/>
    </row>
    <row r="16" spans="1:10" ht="21" customHeight="1" x14ac:dyDescent="0.25">
      <c r="A16" s="437"/>
      <c r="B16" s="114" t="s">
        <v>529</v>
      </c>
      <c r="C16" s="110">
        <f>'форма 1'!M69</f>
        <v>467862.33604000002</v>
      </c>
      <c r="D16" s="123"/>
      <c r="E16" s="121"/>
      <c r="F16" s="121"/>
    </row>
    <row r="17" spans="1:10" ht="21" customHeight="1" x14ac:dyDescent="0.25">
      <c r="A17" s="437"/>
      <c r="B17" s="114" t="s">
        <v>531</v>
      </c>
      <c r="C17" s="110">
        <f>'форма 1'!N69</f>
        <v>447747.55293000001</v>
      </c>
      <c r="D17" s="123"/>
      <c r="E17" s="121"/>
      <c r="F17" s="121"/>
    </row>
    <row r="18" spans="1:10" ht="22.5" customHeight="1" x14ac:dyDescent="0.25">
      <c r="A18" s="441">
        <f>C17/C16</f>
        <v>0.95700704767079114</v>
      </c>
      <c r="B18" s="441"/>
      <c r="C18" s="441"/>
      <c r="D18" s="121"/>
      <c r="E18" s="121"/>
      <c r="F18" s="121"/>
    </row>
    <row r="19" spans="1:10" ht="21.75" customHeight="1" x14ac:dyDescent="0.25"/>
    <row r="20" spans="1:10" ht="33" customHeight="1" x14ac:dyDescent="0.25">
      <c r="A20" s="124" t="s">
        <v>253</v>
      </c>
      <c r="B20" s="119">
        <f>A18*C12</f>
        <v>1.4381313285723409</v>
      </c>
      <c r="C20" s="434" t="str">
        <f>IF(B20&gt;0.95,"высокоэффективная", IF(A20&gt;=0.8,"эффективная", IF(A20&lt;0.4,"неэффективная","уровень эффективности удовлетворительный")))</f>
        <v>высокоэффективная</v>
      </c>
      <c r="D20" s="435"/>
      <c r="E20" s="435"/>
      <c r="F20" s="435"/>
      <c r="G20" s="435"/>
      <c r="H20" s="435"/>
      <c r="I20" s="435"/>
      <c r="J20" s="435"/>
    </row>
  </sheetData>
  <mergeCells count="7">
    <mergeCell ref="C20:J20"/>
    <mergeCell ref="A1:F1"/>
    <mergeCell ref="A3:B3"/>
    <mergeCell ref="A4:A12"/>
    <mergeCell ref="A13:C13"/>
    <mergeCell ref="A15:A17"/>
    <mergeCell ref="A18:C18"/>
  </mergeCells>
  <pageMargins left="0.23622047244094491" right="0.23622047244094491" top="0.74803149606299213" bottom="0.74803149606299213" header="0.31496062992125984" footer="0.31496062992125984"/>
  <pageSetup paperSize="9" scale="65" fitToWidth="2"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0"/>
  <sheetViews>
    <sheetView zoomScale="90" zoomScaleNormal="90" workbookViewId="0">
      <selection activeCell="C20" sqref="C20:J20"/>
    </sheetView>
  </sheetViews>
  <sheetFormatPr defaultRowHeight="15" x14ac:dyDescent="0.25"/>
  <cols>
    <col min="1" max="1" width="27.7109375" customWidth="1"/>
    <col min="2" max="2" width="30.7109375" customWidth="1"/>
  </cols>
  <sheetData>
    <row r="1" spans="1:10" s="108" customFormat="1" ht="64.900000000000006" customHeight="1" x14ac:dyDescent="0.25">
      <c r="A1" s="436" t="s">
        <v>538</v>
      </c>
      <c r="B1" s="436"/>
      <c r="C1" s="436"/>
      <c r="D1" s="436"/>
      <c r="E1" s="436"/>
      <c r="F1" s="436"/>
    </row>
    <row r="2" spans="1:10" s="108" customFormat="1" x14ac:dyDescent="0.25"/>
    <row r="3" spans="1:10" s="108" customFormat="1" ht="51" customHeight="1" x14ac:dyDescent="0.25">
      <c r="A3" s="437" t="s">
        <v>222</v>
      </c>
      <c r="B3" s="438"/>
      <c r="C3" s="217" t="s">
        <v>329</v>
      </c>
      <c r="D3" s="217" t="s">
        <v>330</v>
      </c>
      <c r="E3" s="217" t="s">
        <v>331</v>
      </c>
      <c r="F3" s="212"/>
      <c r="G3" s="212"/>
      <c r="H3" s="212"/>
      <c r="I3" s="212"/>
      <c r="J3" s="187"/>
    </row>
    <row r="4" spans="1:10" s="108" customFormat="1" ht="15.6" customHeight="1" x14ac:dyDescent="0.25">
      <c r="A4" s="437" t="s">
        <v>246</v>
      </c>
      <c r="B4" s="113" t="s">
        <v>247</v>
      </c>
      <c r="C4" s="221">
        <v>1</v>
      </c>
      <c r="D4" s="221">
        <v>1</v>
      </c>
      <c r="E4" s="221">
        <v>1</v>
      </c>
      <c r="F4" s="187"/>
      <c r="G4" s="187"/>
      <c r="H4" s="187"/>
      <c r="I4" s="187"/>
      <c r="J4" s="187"/>
    </row>
    <row r="5" spans="1:10" s="108" customFormat="1" ht="16.899999999999999" customHeight="1" x14ac:dyDescent="0.25">
      <c r="A5" s="437"/>
      <c r="B5" s="114" t="s">
        <v>528</v>
      </c>
      <c r="C5" s="110">
        <f>'форма 5'!F36</f>
        <v>100</v>
      </c>
      <c r="D5" s="110">
        <f>'форма 5'!F37</f>
        <v>40</v>
      </c>
      <c r="E5" s="110">
        <f>'форма 5'!F38</f>
        <v>100</v>
      </c>
      <c r="F5" s="187"/>
      <c r="G5" s="187"/>
      <c r="H5" s="187"/>
      <c r="I5" s="187"/>
      <c r="J5" s="187"/>
    </row>
    <row r="6" spans="1:10" s="108" customFormat="1" x14ac:dyDescent="0.25">
      <c r="A6" s="439"/>
      <c r="B6" s="114" t="s">
        <v>529</v>
      </c>
      <c r="C6" s="110">
        <f>'форма 5'!G36</f>
        <v>99.8</v>
      </c>
      <c r="D6" s="110">
        <f>'форма 5'!G37</f>
        <v>50</v>
      </c>
      <c r="E6" s="110">
        <f>'форма 5'!G38</f>
        <v>100</v>
      </c>
      <c r="F6" s="187"/>
      <c r="G6" s="187"/>
      <c r="H6" s="187"/>
      <c r="I6" s="187"/>
      <c r="J6" s="187"/>
    </row>
    <row r="7" spans="1:10" s="108" customFormat="1" x14ac:dyDescent="0.25">
      <c r="A7" s="439"/>
      <c r="B7" s="114" t="s">
        <v>530</v>
      </c>
      <c r="C7" s="110">
        <f>'форма 5'!H36</f>
        <v>100</v>
      </c>
      <c r="D7" s="110">
        <f>'форма 5'!H37</f>
        <v>40</v>
      </c>
      <c r="E7" s="110">
        <f>'форма 5'!H38</f>
        <v>100</v>
      </c>
      <c r="F7" s="187"/>
      <c r="G7" s="187"/>
      <c r="H7" s="187"/>
      <c r="I7" s="187"/>
      <c r="J7" s="187"/>
    </row>
    <row r="8" spans="1:10" s="108" customFormat="1" ht="21.75" customHeight="1" x14ac:dyDescent="0.25">
      <c r="A8" s="439"/>
      <c r="B8" s="113" t="s">
        <v>248</v>
      </c>
      <c r="C8" s="115">
        <f>IF(C4=1,C7*C7/C5/C6,C7*C6/C5/C7)</f>
        <v>1.0020040080160322</v>
      </c>
      <c r="D8" s="115">
        <f>IF(D4=1,D7*D7/D5/D6,D7*D6/D5/D7)</f>
        <v>0.8</v>
      </c>
      <c r="E8" s="115">
        <f>IF(E4=1,E7*E7/E5/E6,E7*E6/E5/E7)</f>
        <v>1</v>
      </c>
      <c r="F8" s="188"/>
      <c r="G8" s="188"/>
      <c r="H8" s="188"/>
      <c r="I8" s="188"/>
      <c r="J8" s="188"/>
    </row>
    <row r="9" spans="1:10" s="108" customFormat="1" ht="21.75" hidden="1" customHeight="1" x14ac:dyDescent="0.25">
      <c r="A9" s="439"/>
      <c r="B9" s="116"/>
      <c r="C9" s="117">
        <f>IFERROR(C8,0)</f>
        <v>1.0020040080160322</v>
      </c>
      <c r="D9" s="117">
        <f>IFERROR(D8,0)</f>
        <v>0.8</v>
      </c>
      <c r="E9" s="117">
        <f>IFERROR(E8,0)</f>
        <v>1</v>
      </c>
      <c r="F9" s="117"/>
      <c r="G9" s="117"/>
      <c r="H9" s="117"/>
      <c r="I9" s="117"/>
      <c r="J9" s="117"/>
    </row>
    <row r="10" spans="1:10" s="108" customFormat="1" ht="15.75" hidden="1" customHeight="1" x14ac:dyDescent="0.25">
      <c r="A10" s="439"/>
      <c r="B10" s="113"/>
      <c r="C10" s="118">
        <f>IF(C9&gt;0,1,0)</f>
        <v>1</v>
      </c>
      <c r="D10" s="118">
        <f>IF(D9&gt;0,1,0)</f>
        <v>1</v>
      </c>
      <c r="E10" s="118">
        <f>IF(E9&gt;0,1,0)</f>
        <v>1</v>
      </c>
      <c r="F10" s="118"/>
      <c r="G10" s="118"/>
      <c r="H10" s="118"/>
      <c r="I10" s="118"/>
      <c r="J10" s="118"/>
    </row>
    <row r="11" spans="1:10" s="108" customFormat="1" ht="15" hidden="1" customHeight="1" x14ac:dyDescent="0.25">
      <c r="A11" s="439"/>
      <c r="B11" s="113" t="s">
        <v>249</v>
      </c>
      <c r="C11" s="118">
        <f>SUM(C10:E10)</f>
        <v>3</v>
      </c>
      <c r="D11" s="117"/>
      <c r="E11" s="117"/>
      <c r="F11" s="117"/>
    </row>
    <row r="12" spans="1:10" s="108" customFormat="1" x14ac:dyDescent="0.25">
      <c r="A12" s="439"/>
      <c r="B12" s="113" t="s">
        <v>250</v>
      </c>
      <c r="C12" s="201">
        <f>SUM(C9:E9)/C11</f>
        <v>0.93400133600534418</v>
      </c>
      <c r="D12" s="186"/>
    </row>
    <row r="13" spans="1:10" s="108" customFormat="1" ht="30.6" customHeight="1" x14ac:dyDescent="0.25">
      <c r="A13" s="440" t="s">
        <v>251</v>
      </c>
      <c r="B13" s="440"/>
      <c r="C13" s="440"/>
    </row>
    <row r="14" spans="1:10" s="108" customFormat="1" ht="15" customHeight="1" x14ac:dyDescent="0.25">
      <c r="A14" s="120"/>
      <c r="B14" s="120"/>
      <c r="C14" s="120"/>
      <c r="D14" s="121"/>
      <c r="E14" s="121"/>
      <c r="F14" s="121"/>
    </row>
    <row r="15" spans="1:10" s="108" customFormat="1" ht="24.6" hidden="1" customHeight="1" x14ac:dyDescent="0.25">
      <c r="A15" s="437" t="s">
        <v>252</v>
      </c>
      <c r="B15" s="114" t="s">
        <v>328</v>
      </c>
      <c r="C15" s="110"/>
      <c r="D15" s="122"/>
      <c r="E15" s="121"/>
      <c r="F15" s="121"/>
    </row>
    <row r="16" spans="1:10" s="108" customFormat="1" ht="21" customHeight="1" x14ac:dyDescent="0.25">
      <c r="A16" s="437"/>
      <c r="B16" s="114" t="s">
        <v>529</v>
      </c>
      <c r="C16" s="110">
        <f>'форма 1'!M115</f>
        <v>71346.312210000004</v>
      </c>
      <c r="D16" s="123"/>
      <c r="E16" s="121"/>
      <c r="F16" s="121"/>
    </row>
    <row r="17" spans="1:10" s="108" customFormat="1" ht="21" customHeight="1" x14ac:dyDescent="0.25">
      <c r="A17" s="437"/>
      <c r="B17" s="114" t="s">
        <v>531</v>
      </c>
      <c r="C17" s="110">
        <f>'форма 1'!N115</f>
        <v>69473.472559999995</v>
      </c>
      <c r="D17" s="123"/>
      <c r="E17" s="121"/>
      <c r="F17" s="121"/>
    </row>
    <row r="18" spans="1:10" s="108" customFormat="1" ht="22.5" customHeight="1" x14ac:dyDescent="0.25">
      <c r="A18" s="441">
        <f>C17/C16</f>
        <v>0.97375001465405087</v>
      </c>
      <c r="B18" s="441"/>
      <c r="C18" s="441"/>
      <c r="D18" s="121"/>
      <c r="E18" s="121"/>
      <c r="F18" s="121"/>
    </row>
    <row r="19" spans="1:10" s="108" customFormat="1" ht="21.75" customHeight="1" x14ac:dyDescent="0.25"/>
    <row r="20" spans="1:10" s="108" customFormat="1" ht="45" x14ac:dyDescent="0.25">
      <c r="A20" s="200" t="s">
        <v>253</v>
      </c>
      <c r="B20" s="201">
        <f>A18*C12</f>
        <v>0.90948381462210703</v>
      </c>
      <c r="C20" s="434" t="str">
        <f>IF(B20&gt;0.95,"высокоэффективная", IF(A20&gt;=0.8,"эффективная", IF(A20&lt;0.4,"неэффективная","уровень эффективности удовлетворительный")))</f>
        <v>эффективная</v>
      </c>
      <c r="D20" s="435"/>
      <c r="E20" s="435"/>
      <c r="F20" s="435"/>
      <c r="G20" s="435"/>
      <c r="H20" s="435"/>
      <c r="I20" s="435"/>
      <c r="J20" s="435"/>
    </row>
  </sheetData>
  <mergeCells count="7">
    <mergeCell ref="C20:J20"/>
    <mergeCell ref="A1:F1"/>
    <mergeCell ref="A3:B3"/>
    <mergeCell ref="A4:A12"/>
    <mergeCell ref="A13:C13"/>
    <mergeCell ref="A15:A17"/>
    <mergeCell ref="A18:C18"/>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67"/>
  <sheetViews>
    <sheetView zoomScale="80" zoomScaleNormal="80" workbookViewId="0">
      <pane xSplit="4" ySplit="5" topLeftCell="E6" activePane="bottomRight" state="frozen"/>
      <selection activeCell="D15" sqref="D15"/>
      <selection pane="topRight" activeCell="D15" sqref="D15"/>
      <selection pane="bottomLeft" activeCell="D15" sqref="D15"/>
      <selection pane="bottomRight" activeCell="G3" sqref="G3:G5"/>
    </sheetView>
  </sheetViews>
  <sheetFormatPr defaultRowHeight="15" x14ac:dyDescent="0.25"/>
  <cols>
    <col min="1" max="1" width="6.140625" style="8" customWidth="1"/>
    <col min="2" max="2" width="7.7109375" style="8" customWidth="1"/>
    <col min="3" max="3" width="26.28515625" style="8" customWidth="1"/>
    <col min="4" max="4" width="33.140625" style="8" customWidth="1"/>
    <col min="5" max="5" width="13.85546875" style="8" customWidth="1"/>
    <col min="6" max="6" width="13" style="8" customWidth="1"/>
    <col min="7" max="7" width="12.42578125" style="8" customWidth="1"/>
    <col min="8" max="8" width="9.140625" style="8"/>
    <col min="9" max="9" width="10" style="8" customWidth="1"/>
    <col min="10" max="10" width="13.7109375" style="8" customWidth="1"/>
    <col min="11" max="11" width="13.85546875" style="8" customWidth="1"/>
    <col min="12" max="16384" width="9.140625" style="8"/>
  </cols>
  <sheetData>
    <row r="1" spans="1:13" x14ac:dyDescent="0.25">
      <c r="A1" s="379" t="s">
        <v>31</v>
      </c>
      <c r="B1" s="379"/>
      <c r="C1" s="379"/>
      <c r="D1" s="379"/>
      <c r="E1" s="379"/>
      <c r="F1" s="379"/>
      <c r="G1" s="379"/>
    </row>
    <row r="2" spans="1:13" x14ac:dyDescent="0.25">
      <c r="A2" s="11"/>
      <c r="B2" s="11"/>
      <c r="C2" s="11"/>
      <c r="D2" s="11"/>
      <c r="E2" s="11"/>
      <c r="F2" s="11"/>
      <c r="G2" s="11"/>
    </row>
    <row r="3" spans="1:13" s="13" customFormat="1" ht="28.5" customHeight="1" x14ac:dyDescent="0.2">
      <c r="A3" s="380" t="s">
        <v>1</v>
      </c>
      <c r="B3" s="381"/>
      <c r="C3" s="384" t="s">
        <v>18</v>
      </c>
      <c r="D3" s="384" t="s">
        <v>19</v>
      </c>
      <c r="E3" s="384" t="s">
        <v>20</v>
      </c>
      <c r="F3" s="384"/>
      <c r="G3" s="384" t="s">
        <v>21</v>
      </c>
      <c r="H3" s="12"/>
    </row>
    <row r="4" spans="1:13" s="13" customFormat="1" ht="120" customHeight="1" x14ac:dyDescent="0.2">
      <c r="A4" s="382"/>
      <c r="B4" s="383"/>
      <c r="C4" s="384"/>
      <c r="D4" s="384"/>
      <c r="E4" s="384" t="s">
        <v>373</v>
      </c>
      <c r="F4" s="384" t="s">
        <v>22</v>
      </c>
      <c r="G4" s="384"/>
      <c r="H4" s="12"/>
      <c r="I4" s="385" t="s">
        <v>374</v>
      </c>
      <c r="J4" s="385"/>
      <c r="K4" s="385"/>
      <c r="L4" s="385"/>
      <c r="M4" s="385"/>
    </row>
    <row r="5" spans="1:13" s="13" customFormat="1" x14ac:dyDescent="0.2">
      <c r="A5" s="21" t="s">
        <v>12</v>
      </c>
      <c r="B5" s="21" t="s">
        <v>13</v>
      </c>
      <c r="C5" s="384"/>
      <c r="D5" s="384"/>
      <c r="E5" s="384"/>
      <c r="F5" s="384"/>
      <c r="G5" s="384"/>
      <c r="H5" s="12"/>
    </row>
    <row r="6" spans="1:13" s="13" customFormat="1" ht="14.25" x14ac:dyDescent="0.2">
      <c r="A6" s="377" t="s">
        <v>32</v>
      </c>
      <c r="B6" s="377"/>
      <c r="C6" s="378" t="s">
        <v>288</v>
      </c>
      <c r="D6" s="22" t="s">
        <v>16</v>
      </c>
      <c r="E6" s="27">
        <f>E7+E15+E16</f>
        <v>2012221.1202199999</v>
      </c>
      <c r="F6" s="27">
        <f>F7+F15+F16</f>
        <v>2105389.4163499996</v>
      </c>
      <c r="G6" s="26">
        <f>F6/E6*100</f>
        <v>104.63012216668382</v>
      </c>
      <c r="H6" s="12"/>
    </row>
    <row r="7" spans="1:13" s="13" customFormat="1" ht="30" x14ac:dyDescent="0.25">
      <c r="A7" s="377"/>
      <c r="B7" s="377"/>
      <c r="C7" s="378"/>
      <c r="D7" s="23" t="s">
        <v>23</v>
      </c>
      <c r="E7" s="28">
        <f>SUM(E9:E13)</f>
        <v>1956449.42022</v>
      </c>
      <c r="F7" s="28">
        <f>SUM(F9:F13)</f>
        <v>2035828.8163499997</v>
      </c>
      <c r="G7" s="25">
        <f>F7/E7*100</f>
        <v>104.05731910621402</v>
      </c>
      <c r="H7" s="12"/>
    </row>
    <row r="8" spans="1:13" s="13" customFormat="1" x14ac:dyDescent="0.25">
      <c r="A8" s="377"/>
      <c r="B8" s="377"/>
      <c r="C8" s="378"/>
      <c r="D8" s="23" t="s">
        <v>24</v>
      </c>
      <c r="E8" s="28"/>
      <c r="F8" s="28"/>
      <c r="G8" s="25"/>
      <c r="H8" s="12"/>
    </row>
    <row r="9" spans="1:13" s="13" customFormat="1" ht="30" x14ac:dyDescent="0.25">
      <c r="A9" s="377"/>
      <c r="B9" s="377"/>
      <c r="C9" s="378"/>
      <c r="D9" s="24" t="s">
        <v>25</v>
      </c>
      <c r="E9" s="28">
        <f t="shared" ref="E9:F11" si="0">E20+E30+E40+E50+E61</f>
        <v>487876.5</v>
      </c>
      <c r="F9" s="28">
        <f t="shared" si="0"/>
        <v>582779.94307000004</v>
      </c>
      <c r="G9" s="25">
        <f t="shared" ref="G9:G15" si="1">F9/E9*100</f>
        <v>119.45234973809971</v>
      </c>
      <c r="H9" s="12"/>
    </row>
    <row r="10" spans="1:13" s="13" customFormat="1" ht="30" x14ac:dyDescent="0.25">
      <c r="A10" s="377"/>
      <c r="B10" s="377"/>
      <c r="C10" s="378"/>
      <c r="D10" s="24" t="s">
        <v>26</v>
      </c>
      <c r="E10" s="28">
        <f t="shared" si="0"/>
        <v>167486.86340999999</v>
      </c>
      <c r="F10" s="28">
        <f t="shared" si="0"/>
        <v>164839.38920000001</v>
      </c>
      <c r="G10" s="25">
        <f t="shared" si="1"/>
        <v>98.419294411455368</v>
      </c>
      <c r="H10" s="12"/>
    </row>
    <row r="11" spans="1:13" s="13" customFormat="1" ht="30" x14ac:dyDescent="0.25">
      <c r="A11" s="377"/>
      <c r="B11" s="377"/>
      <c r="C11" s="378"/>
      <c r="D11" s="24" t="s">
        <v>27</v>
      </c>
      <c r="E11" s="28">
        <f t="shared" si="0"/>
        <v>1142427.63378</v>
      </c>
      <c r="F11" s="28">
        <f t="shared" si="0"/>
        <v>1138095.5337799999</v>
      </c>
      <c r="G11" s="25">
        <f t="shared" si="1"/>
        <v>99.620798738414067</v>
      </c>
      <c r="H11" s="12"/>
    </row>
    <row r="12" spans="1:13" s="13" customFormat="1" ht="45" customHeight="1" x14ac:dyDescent="0.25">
      <c r="A12" s="377"/>
      <c r="B12" s="377"/>
      <c r="C12" s="378"/>
      <c r="D12" s="24" t="s">
        <v>28</v>
      </c>
      <c r="E12" s="28">
        <f t="shared" ref="E12:F12" si="2">E23+E33+E43+E53+E64</f>
        <v>158658.42303000001</v>
      </c>
      <c r="F12" s="28">
        <f t="shared" si="2"/>
        <v>150113.9503</v>
      </c>
      <c r="G12" s="25">
        <f t="shared" si="1"/>
        <v>94.61454830646818</v>
      </c>
      <c r="H12" s="12"/>
    </row>
    <row r="13" spans="1:13" s="13" customFormat="1" ht="45" x14ac:dyDescent="0.25">
      <c r="A13" s="377"/>
      <c r="B13" s="377"/>
      <c r="C13" s="378"/>
      <c r="D13" s="24" t="s">
        <v>109</v>
      </c>
      <c r="E13" s="28">
        <f t="shared" ref="E13:F13" si="3">E24+E34+E44+E54+E65</f>
        <v>0</v>
      </c>
      <c r="F13" s="28">
        <f t="shared" si="3"/>
        <v>0</v>
      </c>
      <c r="G13" s="25" t="e">
        <f t="shared" si="1"/>
        <v>#DIV/0!</v>
      </c>
      <c r="H13" s="12"/>
    </row>
    <row r="14" spans="1:13" s="13" customFormat="1" ht="45" x14ac:dyDescent="0.25">
      <c r="A14" s="377"/>
      <c r="B14" s="377"/>
      <c r="C14" s="378"/>
      <c r="D14" s="23" t="s">
        <v>29</v>
      </c>
      <c r="E14" s="28">
        <f t="shared" ref="E14:F14" si="4">E25+E35+E45+E55+E66</f>
        <v>0</v>
      </c>
      <c r="F14" s="28">
        <f t="shared" si="4"/>
        <v>0</v>
      </c>
      <c r="G14" s="25" t="e">
        <f t="shared" si="1"/>
        <v>#DIV/0!</v>
      </c>
      <c r="H14" s="12"/>
    </row>
    <row r="15" spans="1:13" s="13" customFormat="1" ht="45" x14ac:dyDescent="0.25">
      <c r="A15" s="377"/>
      <c r="B15" s="377"/>
      <c r="C15" s="378"/>
      <c r="D15" s="23" t="s">
        <v>67</v>
      </c>
      <c r="E15" s="28">
        <f>E56</f>
        <v>0</v>
      </c>
      <c r="F15" s="28">
        <f>F56</f>
        <v>0</v>
      </c>
      <c r="G15" s="25" t="e">
        <f t="shared" si="1"/>
        <v>#DIV/0!</v>
      </c>
      <c r="H15" s="12"/>
    </row>
    <row r="16" spans="1:13" s="13" customFormat="1" x14ac:dyDescent="0.25">
      <c r="A16" s="377"/>
      <c r="B16" s="377"/>
      <c r="C16" s="378"/>
      <c r="D16" s="23" t="s">
        <v>30</v>
      </c>
      <c r="E16" s="28">
        <f>E26+E36+E46+E57+E67</f>
        <v>55771.7</v>
      </c>
      <c r="F16" s="28">
        <f>F26+F36+F46+F57+F67</f>
        <v>69560.599999999991</v>
      </c>
      <c r="G16" s="25">
        <f>F16/E16*100</f>
        <v>124.72382946906764</v>
      </c>
      <c r="H16" s="12"/>
    </row>
    <row r="17" spans="1:8" s="13" customFormat="1" ht="14.25" x14ac:dyDescent="0.2">
      <c r="A17" s="377" t="s">
        <v>32</v>
      </c>
      <c r="B17" s="377">
        <v>1</v>
      </c>
      <c r="C17" s="386" t="s">
        <v>46</v>
      </c>
      <c r="D17" s="22" t="s">
        <v>16</v>
      </c>
      <c r="E17" s="27">
        <f>E18+E25+E26</f>
        <v>1419377.6629800003</v>
      </c>
      <c r="F17" s="27">
        <f>F18+F25+F26</f>
        <v>1445009.0969299998</v>
      </c>
      <c r="G17" s="26">
        <f>F17/E17*100</f>
        <v>101.80582198934891</v>
      </c>
      <c r="H17" s="12"/>
    </row>
    <row r="18" spans="1:8" s="13" customFormat="1" ht="30" x14ac:dyDescent="0.25">
      <c r="A18" s="377"/>
      <c r="B18" s="377"/>
      <c r="C18" s="386"/>
      <c r="D18" s="23" t="s">
        <v>23</v>
      </c>
      <c r="E18" s="28">
        <f>SUM(E20:E24)</f>
        <v>1374878.5629800002</v>
      </c>
      <c r="F18" s="28">
        <f>SUM(F20:F24)</f>
        <v>1382398.5969299998</v>
      </c>
      <c r="G18" s="25">
        <f>F18/E18*100</f>
        <v>100.54695986630995</v>
      </c>
      <c r="H18" s="12"/>
    </row>
    <row r="19" spans="1:8" s="13" customFormat="1" x14ac:dyDescent="0.25">
      <c r="A19" s="377"/>
      <c r="B19" s="377"/>
      <c r="C19" s="386"/>
      <c r="D19" s="23" t="s">
        <v>24</v>
      </c>
      <c r="E19" s="28"/>
      <c r="F19" s="28"/>
      <c r="G19" s="25"/>
      <c r="H19" s="12"/>
    </row>
    <row r="20" spans="1:8" s="13" customFormat="1" ht="30" x14ac:dyDescent="0.25">
      <c r="A20" s="377"/>
      <c r="B20" s="377"/>
      <c r="C20" s="386"/>
      <c r="D20" s="24" t="s">
        <v>25</v>
      </c>
      <c r="E20" s="251">
        <v>174286.7</v>
      </c>
      <c r="F20" s="28">
        <f>'форма 1'!N16+'форма 1'!N21+'форма 1'!N23+'форма 1'!N24+'форма 1'!N31+'форма 1'!N33+'форма 1'!N35+'форма 1'!N18</f>
        <v>186328.23394999999</v>
      </c>
      <c r="G20" s="25">
        <f t="shared" ref="G20:G28" si="5">F20/E20*100</f>
        <v>106.90903778085188</v>
      </c>
      <c r="H20" s="12"/>
    </row>
    <row r="21" spans="1:8" s="13" customFormat="1" ht="30" x14ac:dyDescent="0.25">
      <c r="A21" s="377"/>
      <c r="B21" s="377"/>
      <c r="C21" s="386"/>
      <c r="D21" s="24" t="s">
        <v>26</v>
      </c>
      <c r="E21" s="28">
        <f>'форма 1'!M30</f>
        <v>451.12920000000003</v>
      </c>
      <c r="F21" s="28">
        <f>'форма 1'!N30</f>
        <v>451.12920000000003</v>
      </c>
      <c r="G21" s="25">
        <f t="shared" si="5"/>
        <v>100</v>
      </c>
      <c r="H21" s="12"/>
    </row>
    <row r="22" spans="1:8" s="13" customFormat="1" ht="30" x14ac:dyDescent="0.25">
      <c r="A22" s="377"/>
      <c r="B22" s="377"/>
      <c r="C22" s="386"/>
      <c r="D22" s="24" t="s">
        <v>27</v>
      </c>
      <c r="E22" s="28">
        <f>'форма 1'!M15+'форма 1'!M20+'форма 1'!M28+'форма 1'!M29</f>
        <v>1142427.63378</v>
      </c>
      <c r="F22" s="28">
        <f>'форма 1'!N15+'форма 1'!N20+'форма 1'!N28+'форма 1'!N29</f>
        <v>1138095.5337799999</v>
      </c>
      <c r="G22" s="25">
        <f t="shared" si="5"/>
        <v>99.620798738414067</v>
      </c>
      <c r="H22" s="12"/>
    </row>
    <row r="23" spans="1:8" s="13" customFormat="1" ht="45" customHeight="1" x14ac:dyDescent="0.25">
      <c r="A23" s="377"/>
      <c r="B23" s="377"/>
      <c r="C23" s="386"/>
      <c r="D23" s="24" t="s">
        <v>28</v>
      </c>
      <c r="E23" s="28">
        <f>'форма 1'!M17+'форма 1'!M22+'форма 1'!M25+'форма 1'!M26+'форма 1'!M36</f>
        <v>57713.100000000006</v>
      </c>
      <c r="F23" s="28">
        <f>'форма 1'!N17+'форма 1'!N22+'форма 1'!N25+'форма 1'!N26+'форма 1'!N36</f>
        <v>57523.7</v>
      </c>
      <c r="G23" s="25">
        <f t="shared" si="5"/>
        <v>99.671824940957933</v>
      </c>
      <c r="H23" s="12"/>
    </row>
    <row r="24" spans="1:8" s="13" customFormat="1" ht="45" x14ac:dyDescent="0.25">
      <c r="A24" s="377"/>
      <c r="B24" s="377"/>
      <c r="C24" s="386"/>
      <c r="D24" s="24" t="s">
        <v>109</v>
      </c>
      <c r="E24" s="28"/>
      <c r="F24" s="28"/>
      <c r="G24" s="25" t="e">
        <f>#REF!/E24*100</f>
        <v>#REF!</v>
      </c>
      <c r="H24" s="12"/>
    </row>
    <row r="25" spans="1:8" s="13" customFormat="1" ht="45" x14ac:dyDescent="0.25">
      <c r="A25" s="377"/>
      <c r="B25" s="377"/>
      <c r="C25" s="386"/>
      <c r="D25" s="23" t="s">
        <v>29</v>
      </c>
      <c r="E25" s="28"/>
      <c r="F25" s="28"/>
      <c r="G25" s="25" t="e">
        <f t="shared" si="5"/>
        <v>#DIV/0!</v>
      </c>
      <c r="H25" s="12"/>
    </row>
    <row r="26" spans="1:8" s="13" customFormat="1" x14ac:dyDescent="0.25">
      <c r="A26" s="377"/>
      <c r="B26" s="377"/>
      <c r="C26" s="386"/>
      <c r="D26" s="23" t="s">
        <v>30</v>
      </c>
      <c r="E26" s="176">
        <v>44499.1</v>
      </c>
      <c r="F26" s="176">
        <v>62610.5</v>
      </c>
      <c r="G26" s="25">
        <f t="shared" si="5"/>
        <v>140.70059843906958</v>
      </c>
      <c r="H26" s="12"/>
    </row>
    <row r="27" spans="1:8" s="13" customFormat="1" ht="14.25" x14ac:dyDescent="0.2">
      <c r="A27" s="377" t="s">
        <v>32</v>
      </c>
      <c r="B27" s="377" t="s">
        <v>37</v>
      </c>
      <c r="C27" s="386" t="s">
        <v>82</v>
      </c>
      <c r="D27" s="22" t="s">
        <v>16</v>
      </c>
      <c r="E27" s="27">
        <f>E28+E35+E36</f>
        <v>111228.12787999999</v>
      </c>
      <c r="F27" s="27">
        <f>F28+F35+F36</f>
        <v>99313.258510000014</v>
      </c>
      <c r="G27" s="26">
        <f t="shared" si="5"/>
        <v>89.287899025995927</v>
      </c>
      <c r="H27" s="12"/>
    </row>
    <row r="28" spans="1:8" s="13" customFormat="1" ht="45" x14ac:dyDescent="0.25">
      <c r="A28" s="377"/>
      <c r="B28" s="377"/>
      <c r="C28" s="386"/>
      <c r="D28" s="23" t="s">
        <v>23</v>
      </c>
      <c r="E28" s="28">
        <f>SUM(E30:E34)</f>
        <v>103091.72787999999</v>
      </c>
      <c r="F28" s="28">
        <f>SUM(F30:F34)</f>
        <v>95835.058510000017</v>
      </c>
      <c r="G28" s="25">
        <f t="shared" si="5"/>
        <v>92.960958634385463</v>
      </c>
      <c r="H28" s="12"/>
    </row>
    <row r="29" spans="1:8" s="13" customFormat="1" x14ac:dyDescent="0.25">
      <c r="A29" s="377"/>
      <c r="B29" s="377"/>
      <c r="C29" s="386"/>
      <c r="D29" s="23" t="s">
        <v>24</v>
      </c>
      <c r="E29" s="28"/>
      <c r="F29" s="28"/>
      <c r="G29" s="25"/>
      <c r="H29" s="12"/>
    </row>
    <row r="30" spans="1:8" s="13" customFormat="1" ht="30" x14ac:dyDescent="0.25">
      <c r="A30" s="377"/>
      <c r="B30" s="377"/>
      <c r="C30" s="386"/>
      <c r="D30" s="24" t="s">
        <v>25</v>
      </c>
      <c r="E30" s="252">
        <v>93354.7</v>
      </c>
      <c r="F30" s="29">
        <f>'форма 1'!N43+'форма 1'!N46+'форма 1'!N47+'форма 1'!N48+'форма 1'!N49+'форма 1'!N53</f>
        <v>87010.625260000015</v>
      </c>
      <c r="G30" s="25">
        <f t="shared" ref="G30:G36" si="6">F30/E30*100</f>
        <v>93.204332786672779</v>
      </c>
      <c r="H30" s="12"/>
    </row>
    <row r="31" spans="1:8" s="13" customFormat="1" ht="30" x14ac:dyDescent="0.25">
      <c r="A31" s="377"/>
      <c r="B31" s="377"/>
      <c r="C31" s="386"/>
      <c r="D31" s="24" t="s">
        <v>26</v>
      </c>
      <c r="E31" s="28">
        <f>'форма 1'!M51+'форма 1'!M54+'форма 1'!M52</f>
        <v>8045.03</v>
      </c>
      <c r="F31" s="28">
        <f>'форма 1'!N51+'форма 1'!N54+'форма 1'!N52</f>
        <v>7239.0049999999992</v>
      </c>
      <c r="G31" s="25">
        <f t="shared" si="6"/>
        <v>89.981081487576802</v>
      </c>
      <c r="H31" s="12"/>
    </row>
    <row r="32" spans="1:8" s="13" customFormat="1" ht="30" x14ac:dyDescent="0.25">
      <c r="A32" s="377"/>
      <c r="B32" s="377"/>
      <c r="C32" s="386"/>
      <c r="D32" s="24" t="s">
        <v>27</v>
      </c>
      <c r="E32" s="176"/>
      <c r="F32" s="28"/>
      <c r="G32" s="25" t="e">
        <f t="shared" si="6"/>
        <v>#DIV/0!</v>
      </c>
      <c r="H32" s="12"/>
    </row>
    <row r="33" spans="1:8" s="13" customFormat="1" ht="45" customHeight="1" x14ac:dyDescent="0.25">
      <c r="A33" s="377"/>
      <c r="B33" s="377"/>
      <c r="C33" s="386"/>
      <c r="D33" s="24" t="s">
        <v>28</v>
      </c>
      <c r="E33" s="176">
        <f>'форма 1'!M44+'форма 1'!M56</f>
        <v>1691.9978800000001</v>
      </c>
      <c r="F33" s="176">
        <f>'форма 1'!N44+'форма 1'!N56</f>
        <v>1585.4282500000002</v>
      </c>
      <c r="G33" s="25">
        <f t="shared" si="6"/>
        <v>93.701550618964134</v>
      </c>
      <c r="H33" s="12"/>
    </row>
    <row r="34" spans="1:8" s="13" customFormat="1" ht="45" x14ac:dyDescent="0.25">
      <c r="A34" s="377"/>
      <c r="B34" s="377"/>
      <c r="C34" s="386"/>
      <c r="D34" s="24" t="s">
        <v>109</v>
      </c>
      <c r="E34" s="176"/>
      <c r="F34" s="28"/>
      <c r="G34" s="25" t="e">
        <f t="shared" si="6"/>
        <v>#DIV/0!</v>
      </c>
      <c r="H34" s="12"/>
    </row>
    <row r="35" spans="1:8" s="13" customFormat="1" ht="45" x14ac:dyDescent="0.25">
      <c r="A35" s="377"/>
      <c r="B35" s="377"/>
      <c r="C35" s="386"/>
      <c r="D35" s="23" t="s">
        <v>29</v>
      </c>
      <c r="E35" s="176"/>
      <c r="F35" s="28"/>
      <c r="G35" s="25" t="e">
        <f t="shared" si="6"/>
        <v>#DIV/0!</v>
      </c>
      <c r="H35" s="12"/>
    </row>
    <row r="36" spans="1:8" s="13" customFormat="1" x14ac:dyDescent="0.25">
      <c r="A36" s="377"/>
      <c r="B36" s="377"/>
      <c r="C36" s="386"/>
      <c r="D36" s="23" t="s">
        <v>30</v>
      </c>
      <c r="E36" s="176">
        <v>8136.4</v>
      </c>
      <c r="F36" s="176">
        <v>3478.2</v>
      </c>
      <c r="G36" s="25">
        <f t="shared" si="6"/>
        <v>42.748635760287108</v>
      </c>
      <c r="H36" s="12"/>
    </row>
    <row r="37" spans="1:8" s="13" customFormat="1" ht="14.25" x14ac:dyDescent="0.2">
      <c r="A37" s="377" t="s">
        <v>32</v>
      </c>
      <c r="B37" s="377" t="s">
        <v>48</v>
      </c>
      <c r="C37" s="386" t="s">
        <v>89</v>
      </c>
      <c r="D37" s="22" t="s">
        <v>16</v>
      </c>
      <c r="E37" s="27">
        <f>E38+E45+E46</f>
        <v>45593.599999999999</v>
      </c>
      <c r="F37" s="27">
        <f>F38+F45+F46</f>
        <v>40724.135419999999</v>
      </c>
      <c r="G37" s="26">
        <f>F37/E37*100</f>
        <v>89.319850636931491</v>
      </c>
      <c r="H37" s="12"/>
    </row>
    <row r="38" spans="1:8" s="13" customFormat="1" ht="45" x14ac:dyDescent="0.25">
      <c r="A38" s="377"/>
      <c r="B38" s="377"/>
      <c r="C38" s="386"/>
      <c r="D38" s="23" t="s">
        <v>23</v>
      </c>
      <c r="E38" s="28">
        <f>SUM(E40:E44)</f>
        <v>45243.6</v>
      </c>
      <c r="F38" s="28">
        <f>SUM(F40:F44)</f>
        <v>40374.135419999999</v>
      </c>
      <c r="G38" s="25">
        <f>F38/E38*100</f>
        <v>89.237230061268335</v>
      </c>
      <c r="H38" s="12"/>
    </row>
    <row r="39" spans="1:8" s="13" customFormat="1" x14ac:dyDescent="0.25">
      <c r="A39" s="377"/>
      <c r="B39" s="377"/>
      <c r="C39" s="386"/>
      <c r="D39" s="23" t="s">
        <v>24</v>
      </c>
      <c r="E39" s="28"/>
      <c r="F39" s="28"/>
      <c r="G39" s="25"/>
      <c r="H39" s="12"/>
    </row>
    <row r="40" spans="1:8" s="13" customFormat="1" ht="30" x14ac:dyDescent="0.25">
      <c r="A40" s="377"/>
      <c r="B40" s="377"/>
      <c r="C40" s="386"/>
      <c r="D40" s="24" t="s">
        <v>25</v>
      </c>
      <c r="E40" s="252">
        <v>45243.6</v>
      </c>
      <c r="F40" s="29">
        <f>'форма 1'!N63+'форма 1'!N64+'форма 1'!N65+'форма 1'!N66+'форма 1'!N67+'форма 1'!N68</f>
        <v>40374.135419999999</v>
      </c>
      <c r="G40" s="25">
        <f t="shared" ref="G40:G46" si="7">F40/E40*100</f>
        <v>89.237230061268335</v>
      </c>
      <c r="H40" s="12"/>
    </row>
    <row r="41" spans="1:8" s="13" customFormat="1" ht="30" x14ac:dyDescent="0.25">
      <c r="A41" s="377"/>
      <c r="B41" s="377"/>
      <c r="C41" s="386"/>
      <c r="D41" s="24" t="s">
        <v>26</v>
      </c>
      <c r="E41" s="176"/>
      <c r="F41" s="28"/>
      <c r="G41" s="25" t="e">
        <f t="shared" si="7"/>
        <v>#DIV/0!</v>
      </c>
      <c r="H41" s="12"/>
    </row>
    <row r="42" spans="1:8" s="13" customFormat="1" ht="30" x14ac:dyDescent="0.25">
      <c r="A42" s="377"/>
      <c r="B42" s="377"/>
      <c r="C42" s="386"/>
      <c r="D42" s="24" t="s">
        <v>27</v>
      </c>
      <c r="E42" s="176"/>
      <c r="F42" s="28"/>
      <c r="G42" s="25" t="e">
        <f t="shared" si="7"/>
        <v>#DIV/0!</v>
      </c>
      <c r="H42" s="12"/>
    </row>
    <row r="43" spans="1:8" s="13" customFormat="1" ht="45" customHeight="1" x14ac:dyDescent="0.25">
      <c r="A43" s="377"/>
      <c r="B43" s="377"/>
      <c r="C43" s="386"/>
      <c r="D43" s="24" t="s">
        <v>28</v>
      </c>
      <c r="E43" s="176"/>
      <c r="F43" s="28"/>
      <c r="G43" s="25" t="e">
        <f t="shared" si="7"/>
        <v>#DIV/0!</v>
      </c>
      <c r="H43" s="12"/>
    </row>
    <row r="44" spans="1:8" s="13" customFormat="1" ht="45" x14ac:dyDescent="0.25">
      <c r="A44" s="377"/>
      <c r="B44" s="377"/>
      <c r="C44" s="386"/>
      <c r="D44" s="24" t="s">
        <v>109</v>
      </c>
      <c r="E44" s="176"/>
      <c r="F44" s="28"/>
      <c r="G44" s="25" t="e">
        <f t="shared" si="7"/>
        <v>#DIV/0!</v>
      </c>
      <c r="H44" s="12"/>
    </row>
    <row r="45" spans="1:8" s="13" customFormat="1" ht="45" x14ac:dyDescent="0.25">
      <c r="A45" s="377"/>
      <c r="B45" s="377"/>
      <c r="C45" s="386"/>
      <c r="D45" s="23" t="s">
        <v>29</v>
      </c>
      <c r="E45" s="176"/>
      <c r="F45" s="28"/>
      <c r="G45" s="25" t="e">
        <f t="shared" si="7"/>
        <v>#DIV/0!</v>
      </c>
      <c r="H45" s="12"/>
    </row>
    <row r="46" spans="1:8" s="13" customFormat="1" x14ac:dyDescent="0.25">
      <c r="A46" s="377"/>
      <c r="B46" s="377"/>
      <c r="C46" s="386"/>
      <c r="D46" s="23" t="s">
        <v>30</v>
      </c>
      <c r="E46" s="176">
        <v>350</v>
      </c>
      <c r="F46" s="176">
        <v>350</v>
      </c>
      <c r="G46" s="25">
        <f t="shared" si="7"/>
        <v>100</v>
      </c>
      <c r="H46" s="12"/>
    </row>
    <row r="47" spans="1:8" s="13" customFormat="1" ht="14.25" x14ac:dyDescent="0.2">
      <c r="A47" s="377" t="s">
        <v>32</v>
      </c>
      <c r="B47" s="377" t="s">
        <v>49</v>
      </c>
      <c r="C47" s="386" t="s">
        <v>110</v>
      </c>
      <c r="D47" s="22" t="s">
        <v>16</v>
      </c>
      <c r="E47" s="27">
        <f>E48+E55+E56+E57</f>
        <v>365216.38815000001</v>
      </c>
      <c r="F47" s="27">
        <f>F48+F55+F56+F57</f>
        <v>450869.45293000003</v>
      </c>
      <c r="G47" s="26">
        <f>F47/E47*100</f>
        <v>123.45268929849362</v>
      </c>
      <c r="H47" s="12"/>
    </row>
    <row r="48" spans="1:8" s="13" customFormat="1" ht="45" x14ac:dyDescent="0.25">
      <c r="A48" s="377"/>
      <c r="B48" s="377"/>
      <c r="C48" s="386"/>
      <c r="D48" s="23" t="s">
        <v>23</v>
      </c>
      <c r="E48" s="28">
        <f>SUM(E50:E54)</f>
        <v>362430.18815</v>
      </c>
      <c r="F48" s="28">
        <f>SUM(F50:F54)</f>
        <v>447747.55293000001</v>
      </c>
      <c r="G48" s="25">
        <f>F48/E48*100</f>
        <v>123.54035827299504</v>
      </c>
      <c r="H48" s="12"/>
    </row>
    <row r="49" spans="1:8" s="13" customFormat="1" x14ac:dyDescent="0.25">
      <c r="A49" s="377"/>
      <c r="B49" s="377"/>
      <c r="C49" s="386"/>
      <c r="D49" s="23" t="s">
        <v>24</v>
      </c>
      <c r="E49" s="28"/>
      <c r="F49" s="28"/>
      <c r="G49" s="25"/>
      <c r="H49" s="12"/>
    </row>
    <row r="50" spans="1:8" s="13" customFormat="1" ht="30" x14ac:dyDescent="0.25">
      <c r="A50" s="377"/>
      <c r="B50" s="377"/>
      <c r="C50" s="386"/>
      <c r="D50" s="24" t="s">
        <v>25</v>
      </c>
      <c r="E50" s="176">
        <v>171647.3</v>
      </c>
      <c r="F50" s="28">
        <f>'форма 1'!N74+'форма 1'!N75+'форма 1'!N77+'форма 1'!N78+'форма 1'!N79+'форма 1'!N80+'форма 1'!N81+'форма 1'!N82+'форма 1'!N83+'форма 1'!N84+'форма 1'!N87+'форма 1'!N88+'форма 1'!N92+'форма 1'!N93+'форма 1'!N94+'форма 1'!N95+'форма 1'!N99+'форма 1'!N100+'форма 1'!N101+'форма 1'!N102+'форма 1'!N103+'форма 1'!N104+'форма 1'!N106+'форма 1'!N107+'форма 1'!N108+'форма 1'!N111+'форма 1'!N112+'форма 1'!N113+'форма 1'!N114+27+8.9</f>
        <v>265213.19287999999</v>
      </c>
      <c r="G50" s="25">
        <f>F50/E50*100</f>
        <v>154.5105532565907</v>
      </c>
      <c r="H50" s="12"/>
    </row>
    <row r="51" spans="1:8" s="13" customFormat="1" ht="30" x14ac:dyDescent="0.25">
      <c r="A51" s="377"/>
      <c r="B51" s="377"/>
      <c r="C51" s="386"/>
      <c r="D51" s="24" t="s">
        <v>26</v>
      </c>
      <c r="E51" s="176">
        <f>'форма 1'!M105+'форма 1'!M109+'форма 1'!M110-27-8.9</f>
        <v>91529.563000000009</v>
      </c>
      <c r="F51" s="176">
        <f>'форма 1'!N105+'форма 1'!N109+'форма 1'!N110-27-8.9</f>
        <v>91529.538</v>
      </c>
      <c r="G51" s="25">
        <f t="shared" ref="G51:G57" si="8">F51/E51*100</f>
        <v>99.999972686420449</v>
      </c>
      <c r="H51" s="12"/>
    </row>
    <row r="52" spans="1:8" s="13" customFormat="1" ht="30" x14ac:dyDescent="0.25">
      <c r="A52" s="377"/>
      <c r="B52" s="377"/>
      <c r="C52" s="386"/>
      <c r="D52" s="24" t="s">
        <v>27</v>
      </c>
      <c r="E52" s="176"/>
      <c r="F52" s="28"/>
      <c r="G52" s="25" t="e">
        <f t="shared" si="8"/>
        <v>#DIV/0!</v>
      </c>
      <c r="H52" s="12"/>
    </row>
    <row r="53" spans="1:8" s="13" customFormat="1" ht="45" customHeight="1" x14ac:dyDescent="0.25">
      <c r="A53" s="377"/>
      <c r="B53" s="377"/>
      <c r="C53" s="386"/>
      <c r="D53" s="24" t="s">
        <v>28</v>
      </c>
      <c r="E53" s="176">
        <f>'форма 1'!M73+'форма 1'!M96+'форма 1'!M98+'форма 1'!M76+'форма 1'!M97</f>
        <v>99253.325150000004</v>
      </c>
      <c r="F53" s="176">
        <f>'форма 1'!N73+'форма 1'!N96+'форма 1'!N98+'форма 1'!N76+'форма 1'!N97</f>
        <v>91004.822050000002</v>
      </c>
      <c r="G53" s="25">
        <f t="shared" si="8"/>
        <v>91.689444068967802</v>
      </c>
      <c r="H53" s="12"/>
    </row>
    <row r="54" spans="1:8" s="13" customFormat="1" ht="45" x14ac:dyDescent="0.25">
      <c r="A54" s="377"/>
      <c r="B54" s="377"/>
      <c r="C54" s="386"/>
      <c r="D54" s="24" t="s">
        <v>109</v>
      </c>
      <c r="E54" s="176"/>
      <c r="F54" s="28"/>
      <c r="G54" s="25" t="e">
        <f t="shared" si="8"/>
        <v>#DIV/0!</v>
      </c>
      <c r="H54" s="12"/>
    </row>
    <row r="55" spans="1:8" s="13" customFormat="1" ht="45" x14ac:dyDescent="0.25">
      <c r="A55" s="377"/>
      <c r="B55" s="377"/>
      <c r="C55" s="386"/>
      <c r="D55" s="23" t="s">
        <v>29</v>
      </c>
      <c r="E55" s="176"/>
      <c r="F55" s="28"/>
      <c r="G55" s="25" t="e">
        <f t="shared" si="8"/>
        <v>#DIV/0!</v>
      </c>
      <c r="H55" s="12"/>
    </row>
    <row r="56" spans="1:8" s="13" customFormat="1" ht="45" x14ac:dyDescent="0.25">
      <c r="A56" s="377"/>
      <c r="B56" s="377"/>
      <c r="C56" s="386"/>
      <c r="D56" s="23" t="s">
        <v>67</v>
      </c>
      <c r="E56" s="176"/>
      <c r="F56" s="28"/>
      <c r="G56" s="25" t="e">
        <f t="shared" si="8"/>
        <v>#DIV/0!</v>
      </c>
      <c r="H56" s="12"/>
    </row>
    <row r="57" spans="1:8" s="13" customFormat="1" x14ac:dyDescent="0.25">
      <c r="A57" s="377"/>
      <c r="B57" s="377"/>
      <c r="C57" s="386"/>
      <c r="D57" s="23" t="s">
        <v>30</v>
      </c>
      <c r="E57" s="176">
        <v>2786.2</v>
      </c>
      <c r="F57" s="176">
        <v>3121.9</v>
      </c>
      <c r="G57" s="25">
        <f t="shared" si="8"/>
        <v>112.04866843729813</v>
      </c>
      <c r="H57" s="12"/>
    </row>
    <row r="58" spans="1:8" s="13" customFormat="1" x14ac:dyDescent="0.25">
      <c r="A58" s="377" t="s">
        <v>32</v>
      </c>
      <c r="B58" s="377" t="s">
        <v>50</v>
      </c>
      <c r="C58" s="386" t="s">
        <v>289</v>
      </c>
      <c r="D58" s="22" t="s">
        <v>16</v>
      </c>
      <c r="E58" s="27">
        <f>E59+E66+E67</f>
        <v>70805.341209999999</v>
      </c>
      <c r="F58" s="27">
        <f>F59+F66+F67</f>
        <v>69473.472560000009</v>
      </c>
      <c r="G58" s="25">
        <f t="shared" ref="G58:G66" si="9">F58/E58*100</f>
        <v>98.118971496726743</v>
      </c>
      <c r="H58" s="12"/>
    </row>
    <row r="59" spans="1:8" s="13" customFormat="1" ht="45" x14ac:dyDescent="0.25">
      <c r="A59" s="377"/>
      <c r="B59" s="377"/>
      <c r="C59" s="386"/>
      <c r="D59" s="23" t="s">
        <v>23</v>
      </c>
      <c r="E59" s="28">
        <f>SUM(E61:E65)</f>
        <v>70805.341209999999</v>
      </c>
      <c r="F59" s="28">
        <f>SUM(F61:F65)</f>
        <v>69473.472560000009</v>
      </c>
      <c r="G59" s="25">
        <f t="shared" si="9"/>
        <v>98.118971496726743</v>
      </c>
      <c r="H59" s="12"/>
    </row>
    <row r="60" spans="1:8" s="13" customFormat="1" x14ac:dyDescent="0.25">
      <c r="A60" s="377"/>
      <c r="B60" s="377"/>
      <c r="C60" s="386"/>
      <c r="D60" s="23" t="s">
        <v>24</v>
      </c>
      <c r="E60" s="28"/>
      <c r="F60" s="28"/>
      <c r="G60" s="25"/>
      <c r="H60" s="12"/>
    </row>
    <row r="61" spans="1:8" s="13" customFormat="1" ht="30" x14ac:dyDescent="0.25">
      <c r="A61" s="377"/>
      <c r="B61" s="377"/>
      <c r="C61" s="386"/>
      <c r="D61" s="24" t="s">
        <v>25</v>
      </c>
      <c r="E61" s="313">
        <v>3344.2</v>
      </c>
      <c r="F61" s="314">
        <f>'форма 1'!N117+'форма 1'!N119+'форма 1'!N121+237.9</f>
        <v>3853.7555600000001</v>
      </c>
      <c r="G61" s="315">
        <f t="shared" si="9"/>
        <v>115.23699419891156</v>
      </c>
      <c r="H61" s="12"/>
    </row>
    <row r="62" spans="1:8" s="13" customFormat="1" ht="30" x14ac:dyDescent="0.25">
      <c r="A62" s="377"/>
      <c r="B62" s="377"/>
      <c r="C62" s="386"/>
      <c r="D62" s="24" t="s">
        <v>26</v>
      </c>
      <c r="E62" s="28">
        <f>'форма 1'!M118+'форма 1'!M120+'форма 1'!M122-242.9</f>
        <v>67461.141210000002</v>
      </c>
      <c r="F62" s="28">
        <f>'форма 1'!N118+'форма 1'!N120+'форма 1'!N122-237.9</f>
        <v>65619.717000000004</v>
      </c>
      <c r="G62" s="25">
        <f t="shared" si="9"/>
        <v>97.270392737253246</v>
      </c>
      <c r="H62" s="12"/>
    </row>
    <row r="63" spans="1:8" s="13" customFormat="1" ht="30" x14ac:dyDescent="0.25">
      <c r="A63" s="377"/>
      <c r="B63" s="377"/>
      <c r="C63" s="386"/>
      <c r="D63" s="24" t="s">
        <v>27</v>
      </c>
      <c r="E63" s="28"/>
      <c r="F63" s="28"/>
      <c r="G63" s="25" t="e">
        <f t="shared" si="9"/>
        <v>#DIV/0!</v>
      </c>
      <c r="H63" s="12"/>
    </row>
    <row r="64" spans="1:8" s="13" customFormat="1" ht="45" customHeight="1" x14ac:dyDescent="0.25">
      <c r="A64" s="377"/>
      <c r="B64" s="377"/>
      <c r="C64" s="386"/>
      <c r="D64" s="24" t="s">
        <v>28</v>
      </c>
      <c r="E64" s="28"/>
      <c r="F64" s="28"/>
      <c r="G64" s="25" t="e">
        <f t="shared" si="9"/>
        <v>#DIV/0!</v>
      </c>
      <c r="H64" s="12"/>
    </row>
    <row r="65" spans="1:8" s="13" customFormat="1" ht="45" x14ac:dyDescent="0.25">
      <c r="A65" s="377"/>
      <c r="B65" s="377"/>
      <c r="C65" s="386"/>
      <c r="D65" s="24" t="s">
        <v>109</v>
      </c>
      <c r="E65" s="28"/>
      <c r="F65" s="28"/>
      <c r="G65" s="25" t="e">
        <f t="shared" si="9"/>
        <v>#DIV/0!</v>
      </c>
      <c r="H65" s="12"/>
    </row>
    <row r="66" spans="1:8" s="13" customFormat="1" ht="45" x14ac:dyDescent="0.25">
      <c r="A66" s="377"/>
      <c r="B66" s="377"/>
      <c r="C66" s="386"/>
      <c r="D66" s="23" t="s">
        <v>29</v>
      </c>
      <c r="E66" s="28"/>
      <c r="F66" s="28"/>
      <c r="G66" s="25" t="e">
        <f t="shared" si="9"/>
        <v>#DIV/0!</v>
      </c>
      <c r="H66" s="12"/>
    </row>
    <row r="67" spans="1:8" s="13" customFormat="1" x14ac:dyDescent="0.25">
      <c r="A67" s="377"/>
      <c r="B67" s="377"/>
      <c r="C67" s="386"/>
      <c r="D67" s="23" t="s">
        <v>30</v>
      </c>
      <c r="E67" s="176"/>
      <c r="F67" s="176"/>
      <c r="G67" s="25" t="e">
        <f>F67/E67*100</f>
        <v>#DIV/0!</v>
      </c>
      <c r="H67" s="12"/>
    </row>
  </sheetData>
  <mergeCells count="27">
    <mergeCell ref="I4:M4"/>
    <mergeCell ref="A58:A67"/>
    <mergeCell ref="B58:B67"/>
    <mergeCell ref="C58:C67"/>
    <mergeCell ref="C17:C26"/>
    <mergeCell ref="A47:A57"/>
    <mergeCell ref="B47:B57"/>
    <mergeCell ref="C47:C57"/>
    <mergeCell ref="A37:A46"/>
    <mergeCell ref="B37:B46"/>
    <mergeCell ref="C37:C46"/>
    <mergeCell ref="F4:F5"/>
    <mergeCell ref="A27:A36"/>
    <mergeCell ref="B27:B36"/>
    <mergeCell ref="C27:C36"/>
    <mergeCell ref="A6:A16"/>
    <mergeCell ref="B6:B16"/>
    <mergeCell ref="C6:C16"/>
    <mergeCell ref="A17:A26"/>
    <mergeCell ref="B17:B26"/>
    <mergeCell ref="A1:G1"/>
    <mergeCell ref="A3:B4"/>
    <mergeCell ref="C3:C5"/>
    <mergeCell ref="D3:D5"/>
    <mergeCell ref="E3:F3"/>
    <mergeCell ref="G3:G5"/>
    <mergeCell ref="E4:E5"/>
  </mergeCells>
  <pageMargins left="0.70866141732283472" right="0.35433070866141736" top="0.55118110236220474" bottom="0.47244094488188981" header="0.31496062992125984" footer="0.31496062992125984"/>
  <pageSetup paperSize="9" scale="81" fitToHeight="5"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106"/>
  <sheetViews>
    <sheetView view="pageBreakPreview" zoomScale="80" zoomScaleSheetLayoutView="80" workbookViewId="0">
      <selection activeCell="J8" sqref="J8"/>
    </sheetView>
  </sheetViews>
  <sheetFormatPr defaultRowHeight="15.75" x14ac:dyDescent="0.25"/>
  <cols>
    <col min="1" max="2" width="3.7109375" style="60" customWidth="1"/>
    <col min="3" max="3" width="3.85546875" style="60" customWidth="1"/>
    <col min="4" max="4" width="4.7109375" style="60" customWidth="1"/>
    <col min="5" max="5" width="35" style="60" customWidth="1"/>
    <col min="6" max="6" width="18.42578125" style="60" customWidth="1"/>
    <col min="7" max="8" width="12.85546875" style="61" customWidth="1"/>
    <col min="9" max="9" width="35.5703125" style="60" customWidth="1"/>
    <col min="10" max="10" width="39.85546875" style="263" customWidth="1"/>
    <col min="11" max="11" width="24.85546875" style="62" customWidth="1"/>
    <col min="12" max="32" width="9.140625" style="62"/>
    <col min="33" max="256" width="9.140625" style="60"/>
    <col min="257" max="258" width="3.7109375" style="60" customWidth="1"/>
    <col min="259" max="259" width="3.85546875" style="60" customWidth="1"/>
    <col min="260" max="260" width="4.7109375" style="60" customWidth="1"/>
    <col min="261" max="261" width="35" style="60" customWidth="1"/>
    <col min="262" max="262" width="18.42578125" style="60" customWidth="1"/>
    <col min="263" max="264" width="12.85546875" style="60" customWidth="1"/>
    <col min="265" max="265" width="35.5703125" style="60" customWidth="1"/>
    <col min="266" max="266" width="34.7109375" style="60" customWidth="1"/>
    <col min="267" max="267" width="24.85546875" style="60" customWidth="1"/>
    <col min="268" max="512" width="9.140625" style="60"/>
    <col min="513" max="514" width="3.7109375" style="60" customWidth="1"/>
    <col min="515" max="515" width="3.85546875" style="60" customWidth="1"/>
    <col min="516" max="516" width="4.7109375" style="60" customWidth="1"/>
    <col min="517" max="517" width="35" style="60" customWidth="1"/>
    <col min="518" max="518" width="18.42578125" style="60" customWidth="1"/>
    <col min="519" max="520" width="12.85546875" style="60" customWidth="1"/>
    <col min="521" max="521" width="35.5703125" style="60" customWidth="1"/>
    <col min="522" max="522" width="34.7109375" style="60" customWidth="1"/>
    <col min="523" max="523" width="24.85546875" style="60" customWidth="1"/>
    <col min="524" max="768" width="9.140625" style="60"/>
    <col min="769" max="770" width="3.7109375" style="60" customWidth="1"/>
    <col min="771" max="771" width="3.85546875" style="60" customWidth="1"/>
    <col min="772" max="772" width="4.7109375" style="60" customWidth="1"/>
    <col min="773" max="773" width="35" style="60" customWidth="1"/>
    <col min="774" max="774" width="18.42578125" style="60" customWidth="1"/>
    <col min="775" max="776" width="12.85546875" style="60" customWidth="1"/>
    <col min="777" max="777" width="35.5703125" style="60" customWidth="1"/>
    <col min="778" max="778" width="34.7109375" style="60" customWidth="1"/>
    <col min="779" max="779" width="24.85546875" style="60" customWidth="1"/>
    <col min="780" max="1024" width="9.140625" style="60"/>
    <col min="1025" max="1026" width="3.7109375" style="60" customWidth="1"/>
    <col min="1027" max="1027" width="3.85546875" style="60" customWidth="1"/>
    <col min="1028" max="1028" width="4.7109375" style="60" customWidth="1"/>
    <col min="1029" max="1029" width="35" style="60" customWidth="1"/>
    <col min="1030" max="1030" width="18.42578125" style="60" customWidth="1"/>
    <col min="1031" max="1032" width="12.85546875" style="60" customWidth="1"/>
    <col min="1033" max="1033" width="35.5703125" style="60" customWidth="1"/>
    <col min="1034" max="1034" width="34.7109375" style="60" customWidth="1"/>
    <col min="1035" max="1035" width="24.85546875" style="60" customWidth="1"/>
    <col min="1036" max="1280" width="9.140625" style="60"/>
    <col min="1281" max="1282" width="3.7109375" style="60" customWidth="1"/>
    <col min="1283" max="1283" width="3.85546875" style="60" customWidth="1"/>
    <col min="1284" max="1284" width="4.7109375" style="60" customWidth="1"/>
    <col min="1285" max="1285" width="35" style="60" customWidth="1"/>
    <col min="1286" max="1286" width="18.42578125" style="60" customWidth="1"/>
    <col min="1287" max="1288" width="12.85546875" style="60" customWidth="1"/>
    <col min="1289" max="1289" width="35.5703125" style="60" customWidth="1"/>
    <col min="1290" max="1290" width="34.7109375" style="60" customWidth="1"/>
    <col min="1291" max="1291" width="24.85546875" style="60" customWidth="1"/>
    <col min="1292" max="1536" width="9.140625" style="60"/>
    <col min="1537" max="1538" width="3.7109375" style="60" customWidth="1"/>
    <col min="1539" max="1539" width="3.85546875" style="60" customWidth="1"/>
    <col min="1540" max="1540" width="4.7109375" style="60" customWidth="1"/>
    <col min="1541" max="1541" width="35" style="60" customWidth="1"/>
    <col min="1542" max="1542" width="18.42578125" style="60" customWidth="1"/>
    <col min="1543" max="1544" width="12.85546875" style="60" customWidth="1"/>
    <col min="1545" max="1545" width="35.5703125" style="60" customWidth="1"/>
    <col min="1546" max="1546" width="34.7109375" style="60" customWidth="1"/>
    <col min="1547" max="1547" width="24.85546875" style="60" customWidth="1"/>
    <col min="1548" max="1792" width="9.140625" style="60"/>
    <col min="1793" max="1794" width="3.7109375" style="60" customWidth="1"/>
    <col min="1795" max="1795" width="3.85546875" style="60" customWidth="1"/>
    <col min="1796" max="1796" width="4.7109375" style="60" customWidth="1"/>
    <col min="1797" max="1797" width="35" style="60" customWidth="1"/>
    <col min="1798" max="1798" width="18.42578125" style="60" customWidth="1"/>
    <col min="1799" max="1800" width="12.85546875" style="60" customWidth="1"/>
    <col min="1801" max="1801" width="35.5703125" style="60" customWidth="1"/>
    <col min="1802" max="1802" width="34.7109375" style="60" customWidth="1"/>
    <col min="1803" max="1803" width="24.85546875" style="60" customWidth="1"/>
    <col min="1804" max="2048" width="9.140625" style="60"/>
    <col min="2049" max="2050" width="3.7109375" style="60" customWidth="1"/>
    <col min="2051" max="2051" width="3.85546875" style="60" customWidth="1"/>
    <col min="2052" max="2052" width="4.7109375" style="60" customWidth="1"/>
    <col min="2053" max="2053" width="35" style="60" customWidth="1"/>
    <col min="2054" max="2054" width="18.42578125" style="60" customWidth="1"/>
    <col min="2055" max="2056" width="12.85546875" style="60" customWidth="1"/>
    <col min="2057" max="2057" width="35.5703125" style="60" customWidth="1"/>
    <col min="2058" max="2058" width="34.7109375" style="60" customWidth="1"/>
    <col min="2059" max="2059" width="24.85546875" style="60" customWidth="1"/>
    <col min="2060" max="2304" width="9.140625" style="60"/>
    <col min="2305" max="2306" width="3.7109375" style="60" customWidth="1"/>
    <col min="2307" max="2307" width="3.85546875" style="60" customWidth="1"/>
    <col min="2308" max="2308" width="4.7109375" style="60" customWidth="1"/>
    <col min="2309" max="2309" width="35" style="60" customWidth="1"/>
    <col min="2310" max="2310" width="18.42578125" style="60" customWidth="1"/>
    <col min="2311" max="2312" width="12.85546875" style="60" customWidth="1"/>
    <col min="2313" max="2313" width="35.5703125" style="60" customWidth="1"/>
    <col min="2314" max="2314" width="34.7109375" style="60" customWidth="1"/>
    <col min="2315" max="2315" width="24.85546875" style="60" customWidth="1"/>
    <col min="2316" max="2560" width="9.140625" style="60"/>
    <col min="2561" max="2562" width="3.7109375" style="60" customWidth="1"/>
    <col min="2563" max="2563" width="3.85546875" style="60" customWidth="1"/>
    <col min="2564" max="2564" width="4.7109375" style="60" customWidth="1"/>
    <col min="2565" max="2565" width="35" style="60" customWidth="1"/>
    <col min="2566" max="2566" width="18.42578125" style="60" customWidth="1"/>
    <col min="2567" max="2568" width="12.85546875" style="60" customWidth="1"/>
    <col min="2569" max="2569" width="35.5703125" style="60" customWidth="1"/>
    <col min="2570" max="2570" width="34.7109375" style="60" customWidth="1"/>
    <col min="2571" max="2571" width="24.85546875" style="60" customWidth="1"/>
    <col min="2572" max="2816" width="9.140625" style="60"/>
    <col min="2817" max="2818" width="3.7109375" style="60" customWidth="1"/>
    <col min="2819" max="2819" width="3.85546875" style="60" customWidth="1"/>
    <col min="2820" max="2820" width="4.7109375" style="60" customWidth="1"/>
    <col min="2821" max="2821" width="35" style="60" customWidth="1"/>
    <col min="2822" max="2822" width="18.42578125" style="60" customWidth="1"/>
    <col min="2823" max="2824" width="12.85546875" style="60" customWidth="1"/>
    <col min="2825" max="2825" width="35.5703125" style="60" customWidth="1"/>
    <col min="2826" max="2826" width="34.7109375" style="60" customWidth="1"/>
    <col min="2827" max="2827" width="24.85546875" style="60" customWidth="1"/>
    <col min="2828" max="3072" width="9.140625" style="60"/>
    <col min="3073" max="3074" width="3.7109375" style="60" customWidth="1"/>
    <col min="3075" max="3075" width="3.85546875" style="60" customWidth="1"/>
    <col min="3076" max="3076" width="4.7109375" style="60" customWidth="1"/>
    <col min="3077" max="3077" width="35" style="60" customWidth="1"/>
    <col min="3078" max="3078" width="18.42578125" style="60" customWidth="1"/>
    <col min="3079" max="3080" width="12.85546875" style="60" customWidth="1"/>
    <col min="3081" max="3081" width="35.5703125" style="60" customWidth="1"/>
    <col min="3082" max="3082" width="34.7109375" style="60" customWidth="1"/>
    <col min="3083" max="3083" width="24.85546875" style="60" customWidth="1"/>
    <col min="3084" max="3328" width="9.140625" style="60"/>
    <col min="3329" max="3330" width="3.7109375" style="60" customWidth="1"/>
    <col min="3331" max="3331" width="3.85546875" style="60" customWidth="1"/>
    <col min="3332" max="3332" width="4.7109375" style="60" customWidth="1"/>
    <col min="3333" max="3333" width="35" style="60" customWidth="1"/>
    <col min="3334" max="3334" width="18.42578125" style="60" customWidth="1"/>
    <col min="3335" max="3336" width="12.85546875" style="60" customWidth="1"/>
    <col min="3337" max="3337" width="35.5703125" style="60" customWidth="1"/>
    <col min="3338" max="3338" width="34.7109375" style="60" customWidth="1"/>
    <col min="3339" max="3339" width="24.85546875" style="60" customWidth="1"/>
    <col min="3340" max="3584" width="9.140625" style="60"/>
    <col min="3585" max="3586" width="3.7109375" style="60" customWidth="1"/>
    <col min="3587" max="3587" width="3.85546875" style="60" customWidth="1"/>
    <col min="3588" max="3588" width="4.7109375" style="60" customWidth="1"/>
    <col min="3589" max="3589" width="35" style="60" customWidth="1"/>
    <col min="3590" max="3590" width="18.42578125" style="60" customWidth="1"/>
    <col min="3591" max="3592" width="12.85546875" style="60" customWidth="1"/>
    <col min="3593" max="3593" width="35.5703125" style="60" customWidth="1"/>
    <col min="3594" max="3594" width="34.7109375" style="60" customWidth="1"/>
    <col min="3595" max="3595" width="24.85546875" style="60" customWidth="1"/>
    <col min="3596" max="3840" width="9.140625" style="60"/>
    <col min="3841" max="3842" width="3.7109375" style="60" customWidth="1"/>
    <col min="3843" max="3843" width="3.85546875" style="60" customWidth="1"/>
    <col min="3844" max="3844" width="4.7109375" style="60" customWidth="1"/>
    <col min="3845" max="3845" width="35" style="60" customWidth="1"/>
    <col min="3846" max="3846" width="18.42578125" style="60" customWidth="1"/>
    <col min="3847" max="3848" width="12.85546875" style="60" customWidth="1"/>
    <col min="3849" max="3849" width="35.5703125" style="60" customWidth="1"/>
    <col min="3850" max="3850" width="34.7109375" style="60" customWidth="1"/>
    <col min="3851" max="3851" width="24.85546875" style="60" customWidth="1"/>
    <col min="3852" max="4096" width="9.140625" style="60"/>
    <col min="4097" max="4098" width="3.7109375" style="60" customWidth="1"/>
    <col min="4099" max="4099" width="3.85546875" style="60" customWidth="1"/>
    <col min="4100" max="4100" width="4.7109375" style="60" customWidth="1"/>
    <col min="4101" max="4101" width="35" style="60" customWidth="1"/>
    <col min="4102" max="4102" width="18.42578125" style="60" customWidth="1"/>
    <col min="4103" max="4104" width="12.85546875" style="60" customWidth="1"/>
    <col min="4105" max="4105" width="35.5703125" style="60" customWidth="1"/>
    <col min="4106" max="4106" width="34.7109375" style="60" customWidth="1"/>
    <col min="4107" max="4107" width="24.85546875" style="60" customWidth="1"/>
    <col min="4108" max="4352" width="9.140625" style="60"/>
    <col min="4353" max="4354" width="3.7109375" style="60" customWidth="1"/>
    <col min="4355" max="4355" width="3.85546875" style="60" customWidth="1"/>
    <col min="4356" max="4356" width="4.7109375" style="60" customWidth="1"/>
    <col min="4357" max="4357" width="35" style="60" customWidth="1"/>
    <col min="4358" max="4358" width="18.42578125" style="60" customWidth="1"/>
    <col min="4359" max="4360" width="12.85546875" style="60" customWidth="1"/>
    <col min="4361" max="4361" width="35.5703125" style="60" customWidth="1"/>
    <col min="4362" max="4362" width="34.7109375" style="60" customWidth="1"/>
    <col min="4363" max="4363" width="24.85546875" style="60" customWidth="1"/>
    <col min="4364" max="4608" width="9.140625" style="60"/>
    <col min="4609" max="4610" width="3.7109375" style="60" customWidth="1"/>
    <col min="4611" max="4611" width="3.85546875" style="60" customWidth="1"/>
    <col min="4612" max="4612" width="4.7109375" style="60" customWidth="1"/>
    <col min="4613" max="4613" width="35" style="60" customWidth="1"/>
    <col min="4614" max="4614" width="18.42578125" style="60" customWidth="1"/>
    <col min="4615" max="4616" width="12.85546875" style="60" customWidth="1"/>
    <col min="4617" max="4617" width="35.5703125" style="60" customWidth="1"/>
    <col min="4618" max="4618" width="34.7109375" style="60" customWidth="1"/>
    <col min="4619" max="4619" width="24.85546875" style="60" customWidth="1"/>
    <col min="4620" max="4864" width="9.140625" style="60"/>
    <col min="4865" max="4866" width="3.7109375" style="60" customWidth="1"/>
    <col min="4867" max="4867" width="3.85546875" style="60" customWidth="1"/>
    <col min="4868" max="4868" width="4.7109375" style="60" customWidth="1"/>
    <col min="4869" max="4869" width="35" style="60" customWidth="1"/>
    <col min="4870" max="4870" width="18.42578125" style="60" customWidth="1"/>
    <col min="4871" max="4872" width="12.85546875" style="60" customWidth="1"/>
    <col min="4873" max="4873" width="35.5703125" style="60" customWidth="1"/>
    <col min="4874" max="4874" width="34.7109375" style="60" customWidth="1"/>
    <col min="4875" max="4875" width="24.85546875" style="60" customWidth="1"/>
    <col min="4876" max="5120" width="9.140625" style="60"/>
    <col min="5121" max="5122" width="3.7109375" style="60" customWidth="1"/>
    <col min="5123" max="5123" width="3.85546875" style="60" customWidth="1"/>
    <col min="5124" max="5124" width="4.7109375" style="60" customWidth="1"/>
    <col min="5125" max="5125" width="35" style="60" customWidth="1"/>
    <col min="5126" max="5126" width="18.42578125" style="60" customWidth="1"/>
    <col min="5127" max="5128" width="12.85546875" style="60" customWidth="1"/>
    <col min="5129" max="5129" width="35.5703125" style="60" customWidth="1"/>
    <col min="5130" max="5130" width="34.7109375" style="60" customWidth="1"/>
    <col min="5131" max="5131" width="24.85546875" style="60" customWidth="1"/>
    <col min="5132" max="5376" width="9.140625" style="60"/>
    <col min="5377" max="5378" width="3.7109375" style="60" customWidth="1"/>
    <col min="5379" max="5379" width="3.85546875" style="60" customWidth="1"/>
    <col min="5380" max="5380" width="4.7109375" style="60" customWidth="1"/>
    <col min="5381" max="5381" width="35" style="60" customWidth="1"/>
    <col min="5382" max="5382" width="18.42578125" style="60" customWidth="1"/>
    <col min="5383" max="5384" width="12.85546875" style="60" customWidth="1"/>
    <col min="5385" max="5385" width="35.5703125" style="60" customWidth="1"/>
    <col min="5386" max="5386" width="34.7109375" style="60" customWidth="1"/>
    <col min="5387" max="5387" width="24.85546875" style="60" customWidth="1"/>
    <col min="5388" max="5632" width="9.140625" style="60"/>
    <col min="5633" max="5634" width="3.7109375" style="60" customWidth="1"/>
    <col min="5635" max="5635" width="3.85546875" style="60" customWidth="1"/>
    <col min="5636" max="5636" width="4.7109375" style="60" customWidth="1"/>
    <col min="5637" max="5637" width="35" style="60" customWidth="1"/>
    <col min="5638" max="5638" width="18.42578125" style="60" customWidth="1"/>
    <col min="5639" max="5640" width="12.85546875" style="60" customWidth="1"/>
    <col min="5641" max="5641" width="35.5703125" style="60" customWidth="1"/>
    <col min="5642" max="5642" width="34.7109375" style="60" customWidth="1"/>
    <col min="5643" max="5643" width="24.85546875" style="60" customWidth="1"/>
    <col min="5644" max="5888" width="9.140625" style="60"/>
    <col min="5889" max="5890" width="3.7109375" style="60" customWidth="1"/>
    <col min="5891" max="5891" width="3.85546875" style="60" customWidth="1"/>
    <col min="5892" max="5892" width="4.7109375" style="60" customWidth="1"/>
    <col min="5893" max="5893" width="35" style="60" customWidth="1"/>
    <col min="5894" max="5894" width="18.42578125" style="60" customWidth="1"/>
    <col min="5895" max="5896" width="12.85546875" style="60" customWidth="1"/>
    <col min="5897" max="5897" width="35.5703125" style="60" customWidth="1"/>
    <col min="5898" max="5898" width="34.7109375" style="60" customWidth="1"/>
    <col min="5899" max="5899" width="24.85546875" style="60" customWidth="1"/>
    <col min="5900" max="6144" width="9.140625" style="60"/>
    <col min="6145" max="6146" width="3.7109375" style="60" customWidth="1"/>
    <col min="6147" max="6147" width="3.85546875" style="60" customWidth="1"/>
    <col min="6148" max="6148" width="4.7109375" style="60" customWidth="1"/>
    <col min="6149" max="6149" width="35" style="60" customWidth="1"/>
    <col min="6150" max="6150" width="18.42578125" style="60" customWidth="1"/>
    <col min="6151" max="6152" width="12.85546875" style="60" customWidth="1"/>
    <col min="6153" max="6153" width="35.5703125" style="60" customWidth="1"/>
    <col min="6154" max="6154" width="34.7109375" style="60" customWidth="1"/>
    <col min="6155" max="6155" width="24.85546875" style="60" customWidth="1"/>
    <col min="6156" max="6400" width="9.140625" style="60"/>
    <col min="6401" max="6402" width="3.7109375" style="60" customWidth="1"/>
    <col min="6403" max="6403" width="3.85546875" style="60" customWidth="1"/>
    <col min="6404" max="6404" width="4.7109375" style="60" customWidth="1"/>
    <col min="6405" max="6405" width="35" style="60" customWidth="1"/>
    <col min="6406" max="6406" width="18.42578125" style="60" customWidth="1"/>
    <col min="6407" max="6408" width="12.85546875" style="60" customWidth="1"/>
    <col min="6409" max="6409" width="35.5703125" style="60" customWidth="1"/>
    <col min="6410" max="6410" width="34.7109375" style="60" customWidth="1"/>
    <col min="6411" max="6411" width="24.85546875" style="60" customWidth="1"/>
    <col min="6412" max="6656" width="9.140625" style="60"/>
    <col min="6657" max="6658" width="3.7109375" style="60" customWidth="1"/>
    <col min="6659" max="6659" width="3.85546875" style="60" customWidth="1"/>
    <col min="6660" max="6660" width="4.7109375" style="60" customWidth="1"/>
    <col min="6661" max="6661" width="35" style="60" customWidth="1"/>
    <col min="6662" max="6662" width="18.42578125" style="60" customWidth="1"/>
    <col min="6663" max="6664" width="12.85546875" style="60" customWidth="1"/>
    <col min="6665" max="6665" width="35.5703125" style="60" customWidth="1"/>
    <col min="6666" max="6666" width="34.7109375" style="60" customWidth="1"/>
    <col min="6667" max="6667" width="24.85546875" style="60" customWidth="1"/>
    <col min="6668" max="6912" width="9.140625" style="60"/>
    <col min="6913" max="6914" width="3.7109375" style="60" customWidth="1"/>
    <col min="6915" max="6915" width="3.85546875" style="60" customWidth="1"/>
    <col min="6916" max="6916" width="4.7109375" style="60" customWidth="1"/>
    <col min="6917" max="6917" width="35" style="60" customWidth="1"/>
    <col min="6918" max="6918" width="18.42578125" style="60" customWidth="1"/>
    <col min="6919" max="6920" width="12.85546875" style="60" customWidth="1"/>
    <col min="6921" max="6921" width="35.5703125" style="60" customWidth="1"/>
    <col min="6922" max="6922" width="34.7109375" style="60" customWidth="1"/>
    <col min="6923" max="6923" width="24.85546875" style="60" customWidth="1"/>
    <col min="6924" max="7168" width="9.140625" style="60"/>
    <col min="7169" max="7170" width="3.7109375" style="60" customWidth="1"/>
    <col min="7171" max="7171" width="3.85546875" style="60" customWidth="1"/>
    <col min="7172" max="7172" width="4.7109375" style="60" customWidth="1"/>
    <col min="7173" max="7173" width="35" style="60" customWidth="1"/>
    <col min="7174" max="7174" width="18.42578125" style="60" customWidth="1"/>
    <col min="7175" max="7176" width="12.85546875" style="60" customWidth="1"/>
    <col min="7177" max="7177" width="35.5703125" style="60" customWidth="1"/>
    <col min="7178" max="7178" width="34.7109375" style="60" customWidth="1"/>
    <col min="7179" max="7179" width="24.85546875" style="60" customWidth="1"/>
    <col min="7180" max="7424" width="9.140625" style="60"/>
    <col min="7425" max="7426" width="3.7109375" style="60" customWidth="1"/>
    <col min="7427" max="7427" width="3.85546875" style="60" customWidth="1"/>
    <col min="7428" max="7428" width="4.7109375" style="60" customWidth="1"/>
    <col min="7429" max="7429" width="35" style="60" customWidth="1"/>
    <col min="7430" max="7430" width="18.42578125" style="60" customWidth="1"/>
    <col min="7431" max="7432" width="12.85546875" style="60" customWidth="1"/>
    <col min="7433" max="7433" width="35.5703125" style="60" customWidth="1"/>
    <col min="7434" max="7434" width="34.7109375" style="60" customWidth="1"/>
    <col min="7435" max="7435" width="24.85546875" style="60" customWidth="1"/>
    <col min="7436" max="7680" width="9.140625" style="60"/>
    <col min="7681" max="7682" width="3.7109375" style="60" customWidth="1"/>
    <col min="7683" max="7683" width="3.85546875" style="60" customWidth="1"/>
    <col min="7684" max="7684" width="4.7109375" style="60" customWidth="1"/>
    <col min="7685" max="7685" width="35" style="60" customWidth="1"/>
    <col min="7686" max="7686" width="18.42578125" style="60" customWidth="1"/>
    <col min="7687" max="7688" width="12.85546875" style="60" customWidth="1"/>
    <col min="7689" max="7689" width="35.5703125" style="60" customWidth="1"/>
    <col min="7690" max="7690" width="34.7109375" style="60" customWidth="1"/>
    <col min="7691" max="7691" width="24.85546875" style="60" customWidth="1"/>
    <col min="7692" max="7936" width="9.140625" style="60"/>
    <col min="7937" max="7938" width="3.7109375" style="60" customWidth="1"/>
    <col min="7939" max="7939" width="3.85546875" style="60" customWidth="1"/>
    <col min="7940" max="7940" width="4.7109375" style="60" customWidth="1"/>
    <col min="7941" max="7941" width="35" style="60" customWidth="1"/>
    <col min="7942" max="7942" width="18.42578125" style="60" customWidth="1"/>
    <col min="7943" max="7944" width="12.85546875" style="60" customWidth="1"/>
    <col min="7945" max="7945" width="35.5703125" style="60" customWidth="1"/>
    <col min="7946" max="7946" width="34.7109375" style="60" customWidth="1"/>
    <col min="7947" max="7947" width="24.85546875" style="60" customWidth="1"/>
    <col min="7948" max="8192" width="9.140625" style="60"/>
    <col min="8193" max="8194" width="3.7109375" style="60" customWidth="1"/>
    <col min="8195" max="8195" width="3.85546875" style="60" customWidth="1"/>
    <col min="8196" max="8196" width="4.7109375" style="60" customWidth="1"/>
    <col min="8197" max="8197" width="35" style="60" customWidth="1"/>
    <col min="8198" max="8198" width="18.42578125" style="60" customWidth="1"/>
    <col min="8199" max="8200" width="12.85546875" style="60" customWidth="1"/>
    <col min="8201" max="8201" width="35.5703125" style="60" customWidth="1"/>
    <col min="8202" max="8202" width="34.7109375" style="60" customWidth="1"/>
    <col min="8203" max="8203" width="24.85546875" style="60" customWidth="1"/>
    <col min="8204" max="8448" width="9.140625" style="60"/>
    <col min="8449" max="8450" width="3.7109375" style="60" customWidth="1"/>
    <col min="8451" max="8451" width="3.85546875" style="60" customWidth="1"/>
    <col min="8452" max="8452" width="4.7109375" style="60" customWidth="1"/>
    <col min="8453" max="8453" width="35" style="60" customWidth="1"/>
    <col min="8454" max="8454" width="18.42578125" style="60" customWidth="1"/>
    <col min="8455" max="8456" width="12.85546875" style="60" customWidth="1"/>
    <col min="8457" max="8457" width="35.5703125" style="60" customWidth="1"/>
    <col min="8458" max="8458" width="34.7109375" style="60" customWidth="1"/>
    <col min="8459" max="8459" width="24.85546875" style="60" customWidth="1"/>
    <col min="8460" max="8704" width="9.140625" style="60"/>
    <col min="8705" max="8706" width="3.7109375" style="60" customWidth="1"/>
    <col min="8707" max="8707" width="3.85546875" style="60" customWidth="1"/>
    <col min="8708" max="8708" width="4.7109375" style="60" customWidth="1"/>
    <col min="8709" max="8709" width="35" style="60" customWidth="1"/>
    <col min="8710" max="8710" width="18.42578125" style="60" customWidth="1"/>
    <col min="8711" max="8712" width="12.85546875" style="60" customWidth="1"/>
    <col min="8713" max="8713" width="35.5703125" style="60" customWidth="1"/>
    <col min="8714" max="8714" width="34.7109375" style="60" customWidth="1"/>
    <col min="8715" max="8715" width="24.85546875" style="60" customWidth="1"/>
    <col min="8716" max="8960" width="9.140625" style="60"/>
    <col min="8961" max="8962" width="3.7109375" style="60" customWidth="1"/>
    <col min="8963" max="8963" width="3.85546875" style="60" customWidth="1"/>
    <col min="8964" max="8964" width="4.7109375" style="60" customWidth="1"/>
    <col min="8965" max="8965" width="35" style="60" customWidth="1"/>
    <col min="8966" max="8966" width="18.42578125" style="60" customWidth="1"/>
    <col min="8967" max="8968" width="12.85546875" style="60" customWidth="1"/>
    <col min="8969" max="8969" width="35.5703125" style="60" customWidth="1"/>
    <col min="8970" max="8970" width="34.7109375" style="60" customWidth="1"/>
    <col min="8971" max="8971" width="24.85546875" style="60" customWidth="1"/>
    <col min="8972" max="9216" width="9.140625" style="60"/>
    <col min="9217" max="9218" width="3.7109375" style="60" customWidth="1"/>
    <col min="9219" max="9219" width="3.85546875" style="60" customWidth="1"/>
    <col min="9220" max="9220" width="4.7109375" style="60" customWidth="1"/>
    <col min="9221" max="9221" width="35" style="60" customWidth="1"/>
    <col min="9222" max="9222" width="18.42578125" style="60" customWidth="1"/>
    <col min="9223" max="9224" width="12.85546875" style="60" customWidth="1"/>
    <col min="9225" max="9225" width="35.5703125" style="60" customWidth="1"/>
    <col min="9226" max="9226" width="34.7109375" style="60" customWidth="1"/>
    <col min="9227" max="9227" width="24.85546875" style="60" customWidth="1"/>
    <col min="9228" max="9472" width="9.140625" style="60"/>
    <col min="9473" max="9474" width="3.7109375" style="60" customWidth="1"/>
    <col min="9475" max="9475" width="3.85546875" style="60" customWidth="1"/>
    <col min="9476" max="9476" width="4.7109375" style="60" customWidth="1"/>
    <col min="9477" max="9477" width="35" style="60" customWidth="1"/>
    <col min="9478" max="9478" width="18.42578125" style="60" customWidth="1"/>
    <col min="9479" max="9480" width="12.85546875" style="60" customWidth="1"/>
    <col min="9481" max="9481" width="35.5703125" style="60" customWidth="1"/>
    <col min="9482" max="9482" width="34.7109375" style="60" customWidth="1"/>
    <col min="9483" max="9483" width="24.85546875" style="60" customWidth="1"/>
    <col min="9484" max="9728" width="9.140625" style="60"/>
    <col min="9729" max="9730" width="3.7109375" style="60" customWidth="1"/>
    <col min="9731" max="9731" width="3.85546875" style="60" customWidth="1"/>
    <col min="9732" max="9732" width="4.7109375" style="60" customWidth="1"/>
    <col min="9733" max="9733" width="35" style="60" customWidth="1"/>
    <col min="9734" max="9734" width="18.42578125" style="60" customWidth="1"/>
    <col min="9735" max="9736" width="12.85546875" style="60" customWidth="1"/>
    <col min="9737" max="9737" width="35.5703125" style="60" customWidth="1"/>
    <col min="9738" max="9738" width="34.7109375" style="60" customWidth="1"/>
    <col min="9739" max="9739" width="24.85546875" style="60" customWidth="1"/>
    <col min="9740" max="9984" width="9.140625" style="60"/>
    <col min="9985" max="9986" width="3.7109375" style="60" customWidth="1"/>
    <col min="9987" max="9987" width="3.85546875" style="60" customWidth="1"/>
    <col min="9988" max="9988" width="4.7109375" style="60" customWidth="1"/>
    <col min="9989" max="9989" width="35" style="60" customWidth="1"/>
    <col min="9990" max="9990" width="18.42578125" style="60" customWidth="1"/>
    <col min="9991" max="9992" width="12.85546875" style="60" customWidth="1"/>
    <col min="9993" max="9993" width="35.5703125" style="60" customWidth="1"/>
    <col min="9994" max="9994" width="34.7109375" style="60" customWidth="1"/>
    <col min="9995" max="9995" width="24.85546875" style="60" customWidth="1"/>
    <col min="9996" max="10240" width="9.140625" style="60"/>
    <col min="10241" max="10242" width="3.7109375" style="60" customWidth="1"/>
    <col min="10243" max="10243" width="3.85546875" style="60" customWidth="1"/>
    <col min="10244" max="10244" width="4.7109375" style="60" customWidth="1"/>
    <col min="10245" max="10245" width="35" style="60" customWidth="1"/>
    <col min="10246" max="10246" width="18.42578125" style="60" customWidth="1"/>
    <col min="10247" max="10248" width="12.85546875" style="60" customWidth="1"/>
    <col min="10249" max="10249" width="35.5703125" style="60" customWidth="1"/>
    <col min="10250" max="10250" width="34.7109375" style="60" customWidth="1"/>
    <col min="10251" max="10251" width="24.85546875" style="60" customWidth="1"/>
    <col min="10252" max="10496" width="9.140625" style="60"/>
    <col min="10497" max="10498" width="3.7109375" style="60" customWidth="1"/>
    <col min="10499" max="10499" width="3.85546875" style="60" customWidth="1"/>
    <col min="10500" max="10500" width="4.7109375" style="60" customWidth="1"/>
    <col min="10501" max="10501" width="35" style="60" customWidth="1"/>
    <col min="10502" max="10502" width="18.42578125" style="60" customWidth="1"/>
    <col min="10503" max="10504" width="12.85546875" style="60" customWidth="1"/>
    <col min="10505" max="10505" width="35.5703125" style="60" customWidth="1"/>
    <col min="10506" max="10506" width="34.7109375" style="60" customWidth="1"/>
    <col min="10507" max="10507" width="24.85546875" style="60" customWidth="1"/>
    <col min="10508" max="10752" width="9.140625" style="60"/>
    <col min="10753" max="10754" width="3.7109375" style="60" customWidth="1"/>
    <col min="10755" max="10755" width="3.85546875" style="60" customWidth="1"/>
    <col min="10756" max="10756" width="4.7109375" style="60" customWidth="1"/>
    <col min="10757" max="10757" width="35" style="60" customWidth="1"/>
    <col min="10758" max="10758" width="18.42578125" style="60" customWidth="1"/>
    <col min="10759" max="10760" width="12.85546875" style="60" customWidth="1"/>
    <col min="10761" max="10761" width="35.5703125" style="60" customWidth="1"/>
    <col min="10762" max="10762" width="34.7109375" style="60" customWidth="1"/>
    <col min="10763" max="10763" width="24.85546875" style="60" customWidth="1"/>
    <col min="10764" max="11008" width="9.140625" style="60"/>
    <col min="11009" max="11010" width="3.7109375" style="60" customWidth="1"/>
    <col min="11011" max="11011" width="3.85546875" style="60" customWidth="1"/>
    <col min="11012" max="11012" width="4.7109375" style="60" customWidth="1"/>
    <col min="11013" max="11013" width="35" style="60" customWidth="1"/>
    <col min="11014" max="11014" width="18.42578125" style="60" customWidth="1"/>
    <col min="11015" max="11016" width="12.85546875" style="60" customWidth="1"/>
    <col min="11017" max="11017" width="35.5703125" style="60" customWidth="1"/>
    <col min="11018" max="11018" width="34.7109375" style="60" customWidth="1"/>
    <col min="11019" max="11019" width="24.85546875" style="60" customWidth="1"/>
    <col min="11020" max="11264" width="9.140625" style="60"/>
    <col min="11265" max="11266" width="3.7109375" style="60" customWidth="1"/>
    <col min="11267" max="11267" width="3.85546875" style="60" customWidth="1"/>
    <col min="11268" max="11268" width="4.7109375" style="60" customWidth="1"/>
    <col min="11269" max="11269" width="35" style="60" customWidth="1"/>
    <col min="11270" max="11270" width="18.42578125" style="60" customWidth="1"/>
    <col min="11271" max="11272" width="12.85546875" style="60" customWidth="1"/>
    <col min="11273" max="11273" width="35.5703125" style="60" customWidth="1"/>
    <col min="11274" max="11274" width="34.7109375" style="60" customWidth="1"/>
    <col min="11275" max="11275" width="24.85546875" style="60" customWidth="1"/>
    <col min="11276" max="11520" width="9.140625" style="60"/>
    <col min="11521" max="11522" width="3.7109375" style="60" customWidth="1"/>
    <col min="11523" max="11523" width="3.85546875" style="60" customWidth="1"/>
    <col min="11524" max="11524" width="4.7109375" style="60" customWidth="1"/>
    <col min="11525" max="11525" width="35" style="60" customWidth="1"/>
    <col min="11526" max="11526" width="18.42578125" style="60" customWidth="1"/>
    <col min="11527" max="11528" width="12.85546875" style="60" customWidth="1"/>
    <col min="11529" max="11529" width="35.5703125" style="60" customWidth="1"/>
    <col min="11530" max="11530" width="34.7109375" style="60" customWidth="1"/>
    <col min="11531" max="11531" width="24.85546875" style="60" customWidth="1"/>
    <col min="11532" max="11776" width="9.140625" style="60"/>
    <col min="11777" max="11778" width="3.7109375" style="60" customWidth="1"/>
    <col min="11779" max="11779" width="3.85546875" style="60" customWidth="1"/>
    <col min="11780" max="11780" width="4.7109375" style="60" customWidth="1"/>
    <col min="11781" max="11781" width="35" style="60" customWidth="1"/>
    <col min="11782" max="11782" width="18.42578125" style="60" customWidth="1"/>
    <col min="11783" max="11784" width="12.85546875" style="60" customWidth="1"/>
    <col min="11785" max="11785" width="35.5703125" style="60" customWidth="1"/>
    <col min="11786" max="11786" width="34.7109375" style="60" customWidth="1"/>
    <col min="11787" max="11787" width="24.85546875" style="60" customWidth="1"/>
    <col min="11788" max="12032" width="9.140625" style="60"/>
    <col min="12033" max="12034" width="3.7109375" style="60" customWidth="1"/>
    <col min="12035" max="12035" width="3.85546875" style="60" customWidth="1"/>
    <col min="12036" max="12036" width="4.7109375" style="60" customWidth="1"/>
    <col min="12037" max="12037" width="35" style="60" customWidth="1"/>
    <col min="12038" max="12038" width="18.42578125" style="60" customWidth="1"/>
    <col min="12039" max="12040" width="12.85546875" style="60" customWidth="1"/>
    <col min="12041" max="12041" width="35.5703125" style="60" customWidth="1"/>
    <col min="12042" max="12042" width="34.7109375" style="60" customWidth="1"/>
    <col min="12043" max="12043" width="24.85546875" style="60" customWidth="1"/>
    <col min="12044" max="12288" width="9.140625" style="60"/>
    <col min="12289" max="12290" width="3.7109375" style="60" customWidth="1"/>
    <col min="12291" max="12291" width="3.85546875" style="60" customWidth="1"/>
    <col min="12292" max="12292" width="4.7109375" style="60" customWidth="1"/>
    <col min="12293" max="12293" width="35" style="60" customWidth="1"/>
    <col min="12294" max="12294" width="18.42578125" style="60" customWidth="1"/>
    <col min="12295" max="12296" width="12.85546875" style="60" customWidth="1"/>
    <col min="12297" max="12297" width="35.5703125" style="60" customWidth="1"/>
    <col min="12298" max="12298" width="34.7109375" style="60" customWidth="1"/>
    <col min="12299" max="12299" width="24.85546875" style="60" customWidth="1"/>
    <col min="12300" max="12544" width="9.140625" style="60"/>
    <col min="12545" max="12546" width="3.7109375" style="60" customWidth="1"/>
    <col min="12547" max="12547" width="3.85546875" style="60" customWidth="1"/>
    <col min="12548" max="12548" width="4.7109375" style="60" customWidth="1"/>
    <col min="12549" max="12549" width="35" style="60" customWidth="1"/>
    <col min="12550" max="12550" width="18.42578125" style="60" customWidth="1"/>
    <col min="12551" max="12552" width="12.85546875" style="60" customWidth="1"/>
    <col min="12553" max="12553" width="35.5703125" style="60" customWidth="1"/>
    <col min="12554" max="12554" width="34.7109375" style="60" customWidth="1"/>
    <col min="12555" max="12555" width="24.85546875" style="60" customWidth="1"/>
    <col min="12556" max="12800" width="9.140625" style="60"/>
    <col min="12801" max="12802" width="3.7109375" style="60" customWidth="1"/>
    <col min="12803" max="12803" width="3.85546875" style="60" customWidth="1"/>
    <col min="12804" max="12804" width="4.7109375" style="60" customWidth="1"/>
    <col min="12805" max="12805" width="35" style="60" customWidth="1"/>
    <col min="12806" max="12806" width="18.42578125" style="60" customWidth="1"/>
    <col min="12807" max="12808" width="12.85546875" style="60" customWidth="1"/>
    <col min="12809" max="12809" width="35.5703125" style="60" customWidth="1"/>
    <col min="12810" max="12810" width="34.7109375" style="60" customWidth="1"/>
    <col min="12811" max="12811" width="24.85546875" style="60" customWidth="1"/>
    <col min="12812" max="13056" width="9.140625" style="60"/>
    <col min="13057" max="13058" width="3.7109375" style="60" customWidth="1"/>
    <col min="13059" max="13059" width="3.85546875" style="60" customWidth="1"/>
    <col min="13060" max="13060" width="4.7109375" style="60" customWidth="1"/>
    <col min="13061" max="13061" width="35" style="60" customWidth="1"/>
    <col min="13062" max="13062" width="18.42578125" style="60" customWidth="1"/>
    <col min="13063" max="13064" width="12.85546875" style="60" customWidth="1"/>
    <col min="13065" max="13065" width="35.5703125" style="60" customWidth="1"/>
    <col min="13066" max="13066" width="34.7109375" style="60" customWidth="1"/>
    <col min="13067" max="13067" width="24.85546875" style="60" customWidth="1"/>
    <col min="13068" max="13312" width="9.140625" style="60"/>
    <col min="13313" max="13314" width="3.7109375" style="60" customWidth="1"/>
    <col min="13315" max="13315" width="3.85546875" style="60" customWidth="1"/>
    <col min="13316" max="13316" width="4.7109375" style="60" customWidth="1"/>
    <col min="13317" max="13317" width="35" style="60" customWidth="1"/>
    <col min="13318" max="13318" width="18.42578125" style="60" customWidth="1"/>
    <col min="13319" max="13320" width="12.85546875" style="60" customWidth="1"/>
    <col min="13321" max="13321" width="35.5703125" style="60" customWidth="1"/>
    <col min="13322" max="13322" width="34.7109375" style="60" customWidth="1"/>
    <col min="13323" max="13323" width="24.85546875" style="60" customWidth="1"/>
    <col min="13324" max="13568" width="9.140625" style="60"/>
    <col min="13569" max="13570" width="3.7109375" style="60" customWidth="1"/>
    <col min="13571" max="13571" width="3.85546875" style="60" customWidth="1"/>
    <col min="13572" max="13572" width="4.7109375" style="60" customWidth="1"/>
    <col min="13573" max="13573" width="35" style="60" customWidth="1"/>
    <col min="13574" max="13574" width="18.42578125" style="60" customWidth="1"/>
    <col min="13575" max="13576" width="12.85546875" style="60" customWidth="1"/>
    <col min="13577" max="13577" width="35.5703125" style="60" customWidth="1"/>
    <col min="13578" max="13578" width="34.7109375" style="60" customWidth="1"/>
    <col min="13579" max="13579" width="24.85546875" style="60" customWidth="1"/>
    <col min="13580" max="13824" width="9.140625" style="60"/>
    <col min="13825" max="13826" width="3.7109375" style="60" customWidth="1"/>
    <col min="13827" max="13827" width="3.85546875" style="60" customWidth="1"/>
    <col min="13828" max="13828" width="4.7109375" style="60" customWidth="1"/>
    <col min="13829" max="13829" width="35" style="60" customWidth="1"/>
    <col min="13830" max="13830" width="18.42578125" style="60" customWidth="1"/>
    <col min="13831" max="13832" width="12.85546875" style="60" customWidth="1"/>
    <col min="13833" max="13833" width="35.5703125" style="60" customWidth="1"/>
    <col min="13834" max="13834" width="34.7109375" style="60" customWidth="1"/>
    <col min="13835" max="13835" width="24.85546875" style="60" customWidth="1"/>
    <col min="13836" max="14080" width="9.140625" style="60"/>
    <col min="14081" max="14082" width="3.7109375" style="60" customWidth="1"/>
    <col min="14083" max="14083" width="3.85546875" style="60" customWidth="1"/>
    <col min="14084" max="14084" width="4.7109375" style="60" customWidth="1"/>
    <col min="14085" max="14085" width="35" style="60" customWidth="1"/>
    <col min="14086" max="14086" width="18.42578125" style="60" customWidth="1"/>
    <col min="14087" max="14088" width="12.85546875" style="60" customWidth="1"/>
    <col min="14089" max="14089" width="35.5703125" style="60" customWidth="1"/>
    <col min="14090" max="14090" width="34.7109375" style="60" customWidth="1"/>
    <col min="14091" max="14091" width="24.85546875" style="60" customWidth="1"/>
    <col min="14092" max="14336" width="9.140625" style="60"/>
    <col min="14337" max="14338" width="3.7109375" style="60" customWidth="1"/>
    <col min="14339" max="14339" width="3.85546875" style="60" customWidth="1"/>
    <col min="14340" max="14340" width="4.7109375" style="60" customWidth="1"/>
    <col min="14341" max="14341" width="35" style="60" customWidth="1"/>
    <col min="14342" max="14342" width="18.42578125" style="60" customWidth="1"/>
    <col min="14343" max="14344" width="12.85546875" style="60" customWidth="1"/>
    <col min="14345" max="14345" width="35.5703125" style="60" customWidth="1"/>
    <col min="14346" max="14346" width="34.7109375" style="60" customWidth="1"/>
    <col min="14347" max="14347" width="24.85546875" style="60" customWidth="1"/>
    <col min="14348" max="14592" width="9.140625" style="60"/>
    <col min="14593" max="14594" width="3.7109375" style="60" customWidth="1"/>
    <col min="14595" max="14595" width="3.85546875" style="60" customWidth="1"/>
    <col min="14596" max="14596" width="4.7109375" style="60" customWidth="1"/>
    <col min="14597" max="14597" width="35" style="60" customWidth="1"/>
    <col min="14598" max="14598" width="18.42578125" style="60" customWidth="1"/>
    <col min="14599" max="14600" width="12.85546875" style="60" customWidth="1"/>
    <col min="14601" max="14601" width="35.5703125" style="60" customWidth="1"/>
    <col min="14602" max="14602" width="34.7109375" style="60" customWidth="1"/>
    <col min="14603" max="14603" width="24.85546875" style="60" customWidth="1"/>
    <col min="14604" max="14848" width="9.140625" style="60"/>
    <col min="14849" max="14850" width="3.7109375" style="60" customWidth="1"/>
    <col min="14851" max="14851" width="3.85546875" style="60" customWidth="1"/>
    <col min="14852" max="14852" width="4.7109375" style="60" customWidth="1"/>
    <col min="14853" max="14853" width="35" style="60" customWidth="1"/>
    <col min="14854" max="14854" width="18.42578125" style="60" customWidth="1"/>
    <col min="14855" max="14856" width="12.85546875" style="60" customWidth="1"/>
    <col min="14857" max="14857" width="35.5703125" style="60" customWidth="1"/>
    <col min="14858" max="14858" width="34.7109375" style="60" customWidth="1"/>
    <col min="14859" max="14859" width="24.85546875" style="60" customWidth="1"/>
    <col min="14860" max="15104" width="9.140625" style="60"/>
    <col min="15105" max="15106" width="3.7109375" style="60" customWidth="1"/>
    <col min="15107" max="15107" width="3.85546875" style="60" customWidth="1"/>
    <col min="15108" max="15108" width="4.7109375" style="60" customWidth="1"/>
    <col min="15109" max="15109" width="35" style="60" customWidth="1"/>
    <col min="15110" max="15110" width="18.42578125" style="60" customWidth="1"/>
    <col min="15111" max="15112" width="12.85546875" style="60" customWidth="1"/>
    <col min="15113" max="15113" width="35.5703125" style="60" customWidth="1"/>
    <col min="15114" max="15114" width="34.7109375" style="60" customWidth="1"/>
    <col min="15115" max="15115" width="24.85546875" style="60" customWidth="1"/>
    <col min="15116" max="15360" width="9.140625" style="60"/>
    <col min="15361" max="15362" width="3.7109375" style="60" customWidth="1"/>
    <col min="15363" max="15363" width="3.85546875" style="60" customWidth="1"/>
    <col min="15364" max="15364" width="4.7109375" style="60" customWidth="1"/>
    <col min="15365" max="15365" width="35" style="60" customWidth="1"/>
    <col min="15366" max="15366" width="18.42578125" style="60" customWidth="1"/>
    <col min="15367" max="15368" width="12.85546875" style="60" customWidth="1"/>
    <col min="15369" max="15369" width="35.5703125" style="60" customWidth="1"/>
    <col min="15370" max="15370" width="34.7109375" style="60" customWidth="1"/>
    <col min="15371" max="15371" width="24.85546875" style="60" customWidth="1"/>
    <col min="15372" max="15616" width="9.140625" style="60"/>
    <col min="15617" max="15618" width="3.7109375" style="60" customWidth="1"/>
    <col min="15619" max="15619" width="3.85546875" style="60" customWidth="1"/>
    <col min="15620" max="15620" width="4.7109375" style="60" customWidth="1"/>
    <col min="15621" max="15621" width="35" style="60" customWidth="1"/>
    <col min="15622" max="15622" width="18.42578125" style="60" customWidth="1"/>
    <col min="15623" max="15624" width="12.85546875" style="60" customWidth="1"/>
    <col min="15625" max="15625" width="35.5703125" style="60" customWidth="1"/>
    <col min="15626" max="15626" width="34.7109375" style="60" customWidth="1"/>
    <col min="15627" max="15627" width="24.85546875" style="60" customWidth="1"/>
    <col min="15628" max="15872" width="9.140625" style="60"/>
    <col min="15873" max="15874" width="3.7109375" style="60" customWidth="1"/>
    <col min="15875" max="15875" width="3.85546875" style="60" customWidth="1"/>
    <col min="15876" max="15876" width="4.7109375" style="60" customWidth="1"/>
    <col min="15877" max="15877" width="35" style="60" customWidth="1"/>
    <col min="15878" max="15878" width="18.42578125" style="60" customWidth="1"/>
    <col min="15879" max="15880" width="12.85546875" style="60" customWidth="1"/>
    <col min="15881" max="15881" width="35.5703125" style="60" customWidth="1"/>
    <col min="15882" max="15882" width="34.7109375" style="60" customWidth="1"/>
    <col min="15883" max="15883" width="24.85546875" style="60" customWidth="1"/>
    <col min="15884" max="16128" width="9.140625" style="60"/>
    <col min="16129" max="16130" width="3.7109375" style="60" customWidth="1"/>
    <col min="16131" max="16131" width="3.85546875" style="60" customWidth="1"/>
    <col min="16132" max="16132" width="4.7109375" style="60" customWidth="1"/>
    <col min="16133" max="16133" width="35" style="60" customWidth="1"/>
    <col min="16134" max="16134" width="18.42578125" style="60" customWidth="1"/>
    <col min="16135" max="16136" width="12.85546875" style="60" customWidth="1"/>
    <col min="16137" max="16137" width="35.5703125" style="60" customWidth="1"/>
    <col min="16138" max="16138" width="34.7109375" style="60" customWidth="1"/>
    <col min="16139" max="16139" width="24.85546875" style="60" customWidth="1"/>
    <col min="16140" max="16384" width="9.140625" style="60"/>
  </cols>
  <sheetData>
    <row r="1" spans="1:32" ht="14.1" customHeight="1" x14ac:dyDescent="0.25">
      <c r="A1" s="59"/>
      <c r="B1" s="59"/>
      <c r="C1" s="59"/>
      <c r="D1" s="63"/>
      <c r="E1" s="63"/>
      <c r="F1" s="63"/>
      <c r="G1" s="64"/>
      <c r="H1" s="64"/>
      <c r="J1" s="78"/>
    </row>
    <row r="2" spans="1:32" ht="14.1" customHeight="1" x14ac:dyDescent="0.25">
      <c r="A2" s="389" t="s">
        <v>488</v>
      </c>
      <c r="B2" s="389"/>
      <c r="C2" s="389"/>
      <c r="D2" s="389"/>
      <c r="E2" s="389"/>
      <c r="F2" s="389"/>
      <c r="G2" s="389"/>
      <c r="H2" s="389"/>
      <c r="I2" s="389"/>
      <c r="J2" s="389"/>
    </row>
    <row r="3" spans="1:32" ht="14.1" customHeight="1" x14ac:dyDescent="0.25">
      <c r="A3" s="390"/>
      <c r="B3" s="391"/>
      <c r="C3" s="391"/>
      <c r="D3" s="391"/>
      <c r="E3" s="391"/>
      <c r="F3" s="391"/>
      <c r="G3" s="391"/>
      <c r="H3" s="391"/>
      <c r="I3" s="392"/>
      <c r="J3" s="392"/>
    </row>
    <row r="4" spans="1:32" ht="15.75" customHeight="1" x14ac:dyDescent="0.25">
      <c r="A4" s="393" t="s">
        <v>127</v>
      </c>
      <c r="B4" s="393"/>
      <c r="C4" s="393"/>
      <c r="D4" s="393"/>
      <c r="E4" s="393" t="s">
        <v>128</v>
      </c>
      <c r="F4" s="393" t="s">
        <v>129</v>
      </c>
      <c r="G4" s="393" t="s">
        <v>130</v>
      </c>
      <c r="H4" s="393" t="s">
        <v>131</v>
      </c>
      <c r="I4" s="393" t="s">
        <v>132</v>
      </c>
      <c r="J4" s="387" t="s">
        <v>133</v>
      </c>
      <c r="K4" s="387" t="s">
        <v>134</v>
      </c>
    </row>
    <row r="5" spans="1:32" s="66" customFormat="1" ht="72.75" customHeight="1" x14ac:dyDescent="0.25">
      <c r="A5" s="241" t="s">
        <v>12</v>
      </c>
      <c r="B5" s="241" t="s">
        <v>13</v>
      </c>
      <c r="C5" s="241" t="s">
        <v>14</v>
      </c>
      <c r="D5" s="241" t="s">
        <v>15</v>
      </c>
      <c r="E5" s="393"/>
      <c r="F5" s="393"/>
      <c r="G5" s="393"/>
      <c r="H5" s="393"/>
      <c r="I5" s="393"/>
      <c r="J5" s="387"/>
      <c r="K5" s="387"/>
      <c r="L5" s="65"/>
      <c r="M5" s="65"/>
      <c r="N5" s="65"/>
      <c r="O5" s="65"/>
      <c r="P5" s="65"/>
      <c r="Q5" s="65"/>
      <c r="R5" s="65"/>
      <c r="S5" s="65"/>
      <c r="T5" s="65"/>
      <c r="U5" s="65"/>
      <c r="V5" s="65"/>
      <c r="W5" s="65"/>
      <c r="X5" s="65"/>
      <c r="Y5" s="65"/>
      <c r="Z5" s="65"/>
      <c r="AA5" s="65"/>
      <c r="AB5" s="65"/>
      <c r="AC5" s="65"/>
      <c r="AD5" s="65"/>
      <c r="AE5" s="65"/>
      <c r="AF5" s="65"/>
    </row>
    <row r="6" spans="1:32" x14ac:dyDescent="0.25">
      <c r="A6" s="126" t="s">
        <v>32</v>
      </c>
      <c r="B6" s="126" t="s">
        <v>34</v>
      </c>
      <c r="C6" s="126"/>
      <c r="D6" s="126"/>
      <c r="E6" s="67" t="s">
        <v>46</v>
      </c>
      <c r="F6" s="68"/>
      <c r="G6" s="69"/>
      <c r="H6" s="69"/>
      <c r="I6" s="68"/>
      <c r="J6" s="257"/>
      <c r="K6" s="70"/>
    </row>
    <row r="7" spans="1:32" ht="30" x14ac:dyDescent="0.25">
      <c r="A7" s="193" t="s">
        <v>32</v>
      </c>
      <c r="B7" s="193" t="s">
        <v>34</v>
      </c>
      <c r="C7" s="193" t="s">
        <v>32</v>
      </c>
      <c r="D7" s="193"/>
      <c r="E7" s="45" t="s">
        <v>111</v>
      </c>
      <c r="F7" s="43"/>
      <c r="G7" s="43"/>
      <c r="H7" s="43"/>
      <c r="I7" s="45"/>
      <c r="J7" s="258"/>
      <c r="K7" s="70"/>
    </row>
    <row r="8" spans="1:32" ht="195" x14ac:dyDescent="0.25">
      <c r="A8" s="193" t="s">
        <v>32</v>
      </c>
      <c r="B8" s="193" t="s">
        <v>34</v>
      </c>
      <c r="C8" s="193" t="s">
        <v>32</v>
      </c>
      <c r="D8" s="193" t="s">
        <v>34</v>
      </c>
      <c r="E8" s="45" t="s">
        <v>135</v>
      </c>
      <c r="F8" s="43" t="s">
        <v>357</v>
      </c>
      <c r="G8" s="43" t="s">
        <v>489</v>
      </c>
      <c r="H8" s="43">
        <v>2023</v>
      </c>
      <c r="I8" s="45" t="s">
        <v>136</v>
      </c>
      <c r="J8" s="179" t="s">
        <v>490</v>
      </c>
      <c r="K8" s="70"/>
      <c r="L8" s="71"/>
    </row>
    <row r="9" spans="1:32" ht="165" x14ac:dyDescent="0.25">
      <c r="A9" s="193" t="s">
        <v>32</v>
      </c>
      <c r="B9" s="193" t="s">
        <v>34</v>
      </c>
      <c r="C9" s="193" t="s">
        <v>32</v>
      </c>
      <c r="D9" s="193" t="s">
        <v>37</v>
      </c>
      <c r="E9" s="45" t="s">
        <v>84</v>
      </c>
      <c r="F9" s="43" t="s">
        <v>33</v>
      </c>
      <c r="G9" s="43" t="s">
        <v>489</v>
      </c>
      <c r="H9" s="43">
        <v>2023</v>
      </c>
      <c r="I9" s="45" t="s">
        <v>137</v>
      </c>
      <c r="J9" s="179" t="s">
        <v>491</v>
      </c>
      <c r="K9" s="70"/>
      <c r="L9" s="71"/>
    </row>
    <row r="10" spans="1:32" ht="135" x14ac:dyDescent="0.25">
      <c r="A10" s="296" t="s">
        <v>32</v>
      </c>
      <c r="B10" s="296" t="s">
        <v>34</v>
      </c>
      <c r="C10" s="296" t="s">
        <v>32</v>
      </c>
      <c r="D10" s="296" t="s">
        <v>48</v>
      </c>
      <c r="E10" s="45" t="s">
        <v>495</v>
      </c>
      <c r="F10" s="43" t="s">
        <v>33</v>
      </c>
      <c r="G10" s="43" t="s">
        <v>496</v>
      </c>
      <c r="H10" s="43">
        <v>2023</v>
      </c>
      <c r="I10" s="45" t="s">
        <v>497</v>
      </c>
      <c r="J10" s="179" t="s">
        <v>361</v>
      </c>
      <c r="K10" s="70"/>
      <c r="L10" s="71"/>
    </row>
    <row r="11" spans="1:32" ht="15.75" customHeight="1" x14ac:dyDescent="0.25">
      <c r="A11" s="36" t="s">
        <v>32</v>
      </c>
      <c r="B11" s="36" t="s">
        <v>34</v>
      </c>
      <c r="C11" s="36" t="s">
        <v>38</v>
      </c>
      <c r="D11" s="36"/>
      <c r="E11" s="46" t="s">
        <v>70</v>
      </c>
      <c r="F11" s="76"/>
      <c r="G11" s="77"/>
      <c r="H11" s="77"/>
      <c r="I11" s="76"/>
      <c r="J11" s="258"/>
      <c r="K11" s="70"/>
      <c r="L11" s="73"/>
    </row>
    <row r="12" spans="1:32" ht="150.75" customHeight="1" x14ac:dyDescent="0.25">
      <c r="A12" s="36" t="s">
        <v>32</v>
      </c>
      <c r="B12" s="36" t="s">
        <v>34</v>
      </c>
      <c r="C12" s="36" t="s">
        <v>38</v>
      </c>
      <c r="D12" s="36" t="s">
        <v>34</v>
      </c>
      <c r="E12" s="46" t="s">
        <v>139</v>
      </c>
      <c r="F12" s="43" t="s">
        <v>33</v>
      </c>
      <c r="G12" s="43" t="s">
        <v>489</v>
      </c>
      <c r="H12" s="43">
        <v>2023</v>
      </c>
      <c r="I12" s="45" t="s">
        <v>140</v>
      </c>
      <c r="J12" s="179" t="s">
        <v>492</v>
      </c>
      <c r="K12" s="70"/>
      <c r="L12" s="71"/>
    </row>
    <row r="13" spans="1:32" ht="76.5" customHeight="1" x14ac:dyDescent="0.25">
      <c r="A13" s="36" t="s">
        <v>32</v>
      </c>
      <c r="B13" s="36" t="s">
        <v>34</v>
      </c>
      <c r="C13" s="36" t="s">
        <v>38</v>
      </c>
      <c r="D13" s="36" t="s">
        <v>37</v>
      </c>
      <c r="E13" s="46" t="s">
        <v>141</v>
      </c>
      <c r="F13" s="43" t="s">
        <v>33</v>
      </c>
      <c r="G13" s="43" t="s">
        <v>489</v>
      </c>
      <c r="H13" s="43">
        <v>2023</v>
      </c>
      <c r="I13" s="45" t="s">
        <v>142</v>
      </c>
      <c r="J13" s="179" t="s">
        <v>493</v>
      </c>
      <c r="K13" s="70"/>
      <c r="L13" s="78"/>
    </row>
    <row r="14" spans="1:32" ht="165" x14ac:dyDescent="0.25">
      <c r="A14" s="36" t="s">
        <v>32</v>
      </c>
      <c r="B14" s="36" t="s">
        <v>34</v>
      </c>
      <c r="C14" s="36" t="s">
        <v>38</v>
      </c>
      <c r="D14" s="36" t="s">
        <v>48</v>
      </c>
      <c r="E14" s="45" t="s">
        <v>143</v>
      </c>
      <c r="F14" s="43" t="s">
        <v>33</v>
      </c>
      <c r="G14" s="43" t="s">
        <v>489</v>
      </c>
      <c r="H14" s="43">
        <v>2023</v>
      </c>
      <c r="I14" s="45" t="s">
        <v>144</v>
      </c>
      <c r="J14" s="179" t="s">
        <v>391</v>
      </c>
      <c r="K14" s="70"/>
      <c r="L14" s="79"/>
    </row>
    <row r="15" spans="1:32" s="74" customFormat="1" ht="150" x14ac:dyDescent="0.25">
      <c r="A15" s="36" t="s">
        <v>32</v>
      </c>
      <c r="B15" s="36" t="s">
        <v>34</v>
      </c>
      <c r="C15" s="36" t="s">
        <v>38</v>
      </c>
      <c r="D15" s="36" t="s">
        <v>49</v>
      </c>
      <c r="E15" s="45" t="s">
        <v>358</v>
      </c>
      <c r="F15" s="43" t="s">
        <v>33</v>
      </c>
      <c r="G15" s="43" t="s">
        <v>489</v>
      </c>
      <c r="H15" s="43">
        <v>2023</v>
      </c>
      <c r="I15" s="45" t="s">
        <v>145</v>
      </c>
      <c r="J15" s="323" t="s">
        <v>442</v>
      </c>
      <c r="K15" s="281"/>
      <c r="L15" s="80"/>
      <c r="M15" s="62"/>
      <c r="N15" s="62"/>
      <c r="O15" s="62"/>
      <c r="P15" s="62"/>
      <c r="Q15" s="62"/>
      <c r="R15" s="62"/>
      <c r="S15" s="62"/>
      <c r="T15" s="62"/>
      <c r="U15" s="62"/>
      <c r="V15" s="62"/>
      <c r="W15" s="62"/>
      <c r="X15" s="62"/>
      <c r="Y15" s="62"/>
      <c r="Z15" s="62"/>
      <c r="AA15" s="62"/>
      <c r="AB15" s="62"/>
      <c r="AC15" s="62"/>
      <c r="AD15" s="62"/>
      <c r="AE15" s="62"/>
      <c r="AF15" s="62"/>
    </row>
    <row r="16" spans="1:32" s="66" customFormat="1" ht="210" x14ac:dyDescent="0.25">
      <c r="A16" s="36" t="s">
        <v>32</v>
      </c>
      <c r="B16" s="36" t="s">
        <v>34</v>
      </c>
      <c r="C16" s="36" t="s">
        <v>38</v>
      </c>
      <c r="D16" s="36" t="s">
        <v>50</v>
      </c>
      <c r="E16" s="46" t="s">
        <v>47</v>
      </c>
      <c r="F16" s="43" t="s">
        <v>33</v>
      </c>
      <c r="G16" s="43" t="s">
        <v>489</v>
      </c>
      <c r="H16" s="43">
        <v>2023</v>
      </c>
      <c r="I16" s="46" t="s">
        <v>146</v>
      </c>
      <c r="J16" s="75" t="s">
        <v>421</v>
      </c>
      <c r="K16" s="281"/>
      <c r="L16" s="80"/>
      <c r="M16" s="65"/>
      <c r="N16" s="65"/>
      <c r="O16" s="65"/>
      <c r="P16" s="65"/>
      <c r="Q16" s="65"/>
      <c r="R16" s="65"/>
      <c r="S16" s="65"/>
      <c r="T16" s="65"/>
      <c r="U16" s="65"/>
      <c r="V16" s="65"/>
      <c r="W16" s="65"/>
      <c r="X16" s="65"/>
      <c r="Y16" s="65"/>
      <c r="Z16" s="65"/>
      <c r="AA16" s="65"/>
      <c r="AB16" s="65"/>
      <c r="AC16" s="65"/>
      <c r="AD16" s="65"/>
      <c r="AE16" s="65"/>
      <c r="AF16" s="65"/>
    </row>
    <row r="17" spans="1:32" s="66" customFormat="1" ht="75" x14ac:dyDescent="0.25">
      <c r="A17" s="36" t="s">
        <v>32</v>
      </c>
      <c r="B17" s="36" t="s">
        <v>34</v>
      </c>
      <c r="C17" s="36" t="s">
        <v>38</v>
      </c>
      <c r="D17" s="36" t="s">
        <v>74</v>
      </c>
      <c r="E17" s="46" t="s">
        <v>147</v>
      </c>
      <c r="F17" s="43" t="s">
        <v>33</v>
      </c>
      <c r="G17" s="43" t="s">
        <v>489</v>
      </c>
      <c r="H17" s="43">
        <v>2023</v>
      </c>
      <c r="I17" s="46" t="s">
        <v>290</v>
      </c>
      <c r="J17" s="323" t="s">
        <v>366</v>
      </c>
      <c r="K17" s="81"/>
      <c r="L17" s="82"/>
      <c r="M17" s="65"/>
      <c r="N17" s="65"/>
      <c r="O17" s="65"/>
      <c r="P17" s="65"/>
      <c r="Q17" s="65"/>
      <c r="R17" s="65"/>
      <c r="S17" s="65"/>
      <c r="T17" s="65"/>
      <c r="U17" s="65"/>
      <c r="V17" s="65"/>
      <c r="W17" s="65"/>
      <c r="X17" s="65"/>
      <c r="Y17" s="65"/>
      <c r="Z17" s="65"/>
      <c r="AA17" s="65"/>
      <c r="AB17" s="65"/>
      <c r="AC17" s="65"/>
      <c r="AD17" s="65"/>
      <c r="AE17" s="65"/>
      <c r="AF17" s="65"/>
    </row>
    <row r="18" spans="1:32" s="66" customFormat="1" ht="165" customHeight="1" x14ac:dyDescent="0.25">
      <c r="A18" s="36" t="s">
        <v>32</v>
      </c>
      <c r="B18" s="36" t="s">
        <v>34</v>
      </c>
      <c r="C18" s="36" t="s">
        <v>38</v>
      </c>
      <c r="D18" s="36" t="s">
        <v>119</v>
      </c>
      <c r="E18" s="46" t="s">
        <v>454</v>
      </c>
      <c r="F18" s="43" t="s">
        <v>33</v>
      </c>
      <c r="G18" s="43" t="s">
        <v>489</v>
      </c>
      <c r="H18" s="43">
        <v>2023</v>
      </c>
      <c r="I18" s="45" t="s">
        <v>498</v>
      </c>
      <c r="J18" s="75" t="s">
        <v>494</v>
      </c>
      <c r="K18" s="81"/>
      <c r="L18" s="82"/>
      <c r="M18" s="65"/>
      <c r="N18" s="65"/>
      <c r="O18" s="65"/>
      <c r="P18" s="65"/>
      <c r="Q18" s="65"/>
      <c r="R18" s="65"/>
      <c r="S18" s="65"/>
      <c r="T18" s="65"/>
      <c r="U18" s="65"/>
      <c r="V18" s="65"/>
      <c r="W18" s="65"/>
      <c r="X18" s="65"/>
      <c r="Y18" s="65"/>
      <c r="Z18" s="65"/>
      <c r="AA18" s="65"/>
      <c r="AB18" s="65"/>
      <c r="AC18" s="65"/>
      <c r="AD18" s="65"/>
      <c r="AE18" s="65"/>
      <c r="AF18" s="65"/>
    </row>
    <row r="19" spans="1:32" s="66" customFormat="1" ht="30" x14ac:dyDescent="0.25">
      <c r="A19" s="36" t="s">
        <v>32</v>
      </c>
      <c r="B19" s="36" t="s">
        <v>34</v>
      </c>
      <c r="C19" s="36" t="s">
        <v>41</v>
      </c>
      <c r="D19" s="36"/>
      <c r="E19" s="46" t="s">
        <v>77</v>
      </c>
      <c r="F19" s="43"/>
      <c r="G19" s="43"/>
      <c r="H19" s="43"/>
      <c r="I19" s="46"/>
      <c r="J19" s="258"/>
      <c r="K19" s="81"/>
      <c r="L19" s="82"/>
      <c r="M19" s="65"/>
      <c r="N19" s="65"/>
      <c r="O19" s="65"/>
      <c r="P19" s="65"/>
      <c r="Q19" s="65"/>
      <c r="R19" s="65"/>
      <c r="S19" s="65"/>
      <c r="T19" s="65"/>
      <c r="U19" s="65"/>
      <c r="V19" s="65"/>
      <c r="W19" s="65"/>
      <c r="X19" s="65"/>
      <c r="Y19" s="65"/>
      <c r="Z19" s="65"/>
      <c r="AA19" s="65"/>
      <c r="AB19" s="65"/>
      <c r="AC19" s="65"/>
      <c r="AD19" s="65"/>
      <c r="AE19" s="65"/>
      <c r="AF19" s="65"/>
    </row>
    <row r="20" spans="1:32" s="66" customFormat="1" ht="165" customHeight="1" x14ac:dyDescent="0.25">
      <c r="A20" s="36" t="s">
        <v>32</v>
      </c>
      <c r="B20" s="36" t="s">
        <v>34</v>
      </c>
      <c r="C20" s="36" t="s">
        <v>41</v>
      </c>
      <c r="D20" s="36" t="s">
        <v>34</v>
      </c>
      <c r="E20" s="46" t="s">
        <v>499</v>
      </c>
      <c r="F20" s="43" t="s">
        <v>33</v>
      </c>
      <c r="G20" s="43" t="s">
        <v>489</v>
      </c>
      <c r="H20" s="43">
        <v>2023</v>
      </c>
      <c r="I20" s="45" t="s">
        <v>392</v>
      </c>
      <c r="J20" s="75" t="s">
        <v>519</v>
      </c>
      <c r="K20" s="81"/>
      <c r="L20" s="82"/>
      <c r="M20" s="65"/>
      <c r="N20" s="65"/>
      <c r="O20" s="65"/>
      <c r="P20" s="65"/>
      <c r="Q20" s="65"/>
      <c r="R20" s="65"/>
      <c r="S20" s="65"/>
      <c r="T20" s="65"/>
      <c r="U20" s="65"/>
      <c r="V20" s="65"/>
      <c r="W20" s="65"/>
      <c r="X20" s="65"/>
      <c r="Y20" s="65"/>
      <c r="Z20" s="65"/>
      <c r="AA20" s="65"/>
      <c r="AB20" s="65"/>
      <c r="AC20" s="65"/>
      <c r="AD20" s="65"/>
      <c r="AE20" s="65"/>
      <c r="AF20" s="65"/>
    </row>
    <row r="21" spans="1:32" ht="150" customHeight="1" x14ac:dyDescent="0.25">
      <c r="A21" s="193" t="s">
        <v>32</v>
      </c>
      <c r="B21" s="193" t="s">
        <v>34</v>
      </c>
      <c r="C21" s="193" t="s">
        <v>41</v>
      </c>
      <c r="D21" s="193" t="s">
        <v>37</v>
      </c>
      <c r="E21" s="45" t="s">
        <v>291</v>
      </c>
      <c r="F21" s="43" t="s">
        <v>33</v>
      </c>
      <c r="G21" s="43" t="s">
        <v>489</v>
      </c>
      <c r="H21" s="43">
        <v>2023</v>
      </c>
      <c r="I21" s="45" t="s">
        <v>148</v>
      </c>
      <c r="J21" s="75" t="s">
        <v>520</v>
      </c>
      <c r="K21" s="70"/>
      <c r="L21" s="82"/>
    </row>
    <row r="22" spans="1:32" ht="179.25" customHeight="1" x14ac:dyDescent="0.25">
      <c r="A22" s="193" t="s">
        <v>32</v>
      </c>
      <c r="B22" s="193" t="s">
        <v>34</v>
      </c>
      <c r="C22" s="193" t="s">
        <v>41</v>
      </c>
      <c r="D22" s="193" t="s">
        <v>48</v>
      </c>
      <c r="E22" s="45" t="s">
        <v>292</v>
      </c>
      <c r="F22" s="43" t="s">
        <v>33</v>
      </c>
      <c r="G22" s="43" t="s">
        <v>489</v>
      </c>
      <c r="H22" s="43">
        <v>2023</v>
      </c>
      <c r="I22" s="45" t="s">
        <v>148</v>
      </c>
      <c r="J22" s="179" t="s">
        <v>521</v>
      </c>
      <c r="K22" s="70"/>
      <c r="L22" s="82"/>
    </row>
    <row r="23" spans="1:32" ht="179.25" customHeight="1" x14ac:dyDescent="0.25">
      <c r="A23" s="193" t="s">
        <v>32</v>
      </c>
      <c r="B23" s="193" t="s">
        <v>34</v>
      </c>
      <c r="C23" s="193" t="s">
        <v>41</v>
      </c>
      <c r="D23" s="193" t="s">
        <v>49</v>
      </c>
      <c r="E23" s="45" t="s">
        <v>393</v>
      </c>
      <c r="F23" s="43" t="s">
        <v>33</v>
      </c>
      <c r="G23" s="43" t="s">
        <v>489</v>
      </c>
      <c r="H23" s="43">
        <v>2023</v>
      </c>
      <c r="I23" s="45" t="s">
        <v>293</v>
      </c>
      <c r="J23" s="179" t="s">
        <v>522</v>
      </c>
      <c r="K23" s="70"/>
      <c r="L23" s="82"/>
    </row>
    <row r="24" spans="1:32" s="66" customFormat="1" ht="45" x14ac:dyDescent="0.25">
      <c r="A24" s="36" t="s">
        <v>32</v>
      </c>
      <c r="B24" s="36" t="s">
        <v>34</v>
      </c>
      <c r="C24" s="36" t="s">
        <v>40</v>
      </c>
      <c r="D24" s="36"/>
      <c r="E24" s="46" t="s">
        <v>149</v>
      </c>
      <c r="F24" s="43"/>
      <c r="G24" s="43"/>
      <c r="H24" s="43"/>
      <c r="I24" s="46"/>
      <c r="J24" s="258"/>
      <c r="K24" s="81"/>
      <c r="L24" s="65"/>
      <c r="M24" s="65"/>
      <c r="N24" s="65"/>
      <c r="O24" s="65"/>
      <c r="P24" s="65"/>
      <c r="Q24" s="65"/>
      <c r="R24" s="65"/>
      <c r="S24" s="65"/>
      <c r="T24" s="65"/>
      <c r="U24" s="65"/>
      <c r="V24" s="65"/>
      <c r="W24" s="65"/>
      <c r="X24" s="65"/>
      <c r="Y24" s="65"/>
      <c r="Z24" s="65"/>
      <c r="AA24" s="65"/>
      <c r="AB24" s="65"/>
      <c r="AC24" s="65"/>
      <c r="AD24" s="65"/>
      <c r="AE24" s="65"/>
      <c r="AF24" s="65"/>
    </row>
    <row r="25" spans="1:32" s="74" customFormat="1" ht="83.25" customHeight="1" x14ac:dyDescent="0.25">
      <c r="A25" s="36" t="s">
        <v>32</v>
      </c>
      <c r="B25" s="36" t="s">
        <v>34</v>
      </c>
      <c r="C25" s="36" t="s">
        <v>40</v>
      </c>
      <c r="D25" s="36" t="s">
        <v>34</v>
      </c>
      <c r="E25" s="45" t="s">
        <v>150</v>
      </c>
      <c r="F25" s="43" t="s">
        <v>33</v>
      </c>
      <c r="G25" s="43" t="s">
        <v>489</v>
      </c>
      <c r="H25" s="43">
        <v>2023</v>
      </c>
      <c r="I25" s="45" t="s">
        <v>151</v>
      </c>
      <c r="J25" s="75" t="s">
        <v>422</v>
      </c>
      <c r="K25" s="70"/>
      <c r="L25" s="80"/>
      <c r="M25" s="62"/>
      <c r="N25" s="62"/>
      <c r="O25" s="62"/>
      <c r="P25" s="62"/>
      <c r="Q25" s="62"/>
      <c r="R25" s="62"/>
      <c r="S25" s="62"/>
      <c r="T25" s="62"/>
      <c r="U25" s="62"/>
      <c r="V25" s="62"/>
      <c r="W25" s="62"/>
      <c r="X25" s="62"/>
      <c r="Y25" s="62"/>
      <c r="Z25" s="62"/>
      <c r="AA25" s="62"/>
      <c r="AB25" s="62"/>
      <c r="AC25" s="62"/>
      <c r="AD25" s="62"/>
      <c r="AE25" s="62"/>
      <c r="AF25" s="62"/>
    </row>
    <row r="26" spans="1:32" s="74" customFormat="1" ht="240.75" customHeight="1" x14ac:dyDescent="0.25">
      <c r="A26" s="36" t="s">
        <v>32</v>
      </c>
      <c r="B26" s="36" t="s">
        <v>34</v>
      </c>
      <c r="C26" s="36" t="s">
        <v>40</v>
      </c>
      <c r="D26" s="36" t="s">
        <v>37</v>
      </c>
      <c r="E26" s="45" t="s">
        <v>152</v>
      </c>
      <c r="F26" s="43" t="s">
        <v>33</v>
      </c>
      <c r="G26" s="43" t="s">
        <v>489</v>
      </c>
      <c r="H26" s="43">
        <v>2023</v>
      </c>
      <c r="I26" s="45" t="s">
        <v>151</v>
      </c>
      <c r="J26" s="75" t="s">
        <v>443</v>
      </c>
      <c r="K26" s="282"/>
      <c r="L26" s="80"/>
      <c r="M26" s="62"/>
      <c r="N26" s="62"/>
      <c r="O26" s="62"/>
      <c r="P26" s="62"/>
      <c r="Q26" s="62"/>
      <c r="R26" s="62"/>
      <c r="S26" s="62"/>
      <c r="T26" s="62"/>
      <c r="U26" s="62"/>
      <c r="V26" s="62"/>
      <c r="W26" s="62"/>
      <c r="X26" s="62"/>
      <c r="Y26" s="62"/>
      <c r="Z26" s="62"/>
      <c r="AA26" s="62"/>
      <c r="AB26" s="62"/>
      <c r="AC26" s="62"/>
      <c r="AD26" s="62"/>
      <c r="AE26" s="62"/>
      <c r="AF26" s="62"/>
    </row>
    <row r="27" spans="1:32" s="74" customFormat="1" ht="62.25" customHeight="1" x14ac:dyDescent="0.25">
      <c r="A27" s="36" t="s">
        <v>32</v>
      </c>
      <c r="B27" s="36" t="s">
        <v>34</v>
      </c>
      <c r="C27" s="36" t="s">
        <v>45</v>
      </c>
      <c r="D27" s="36"/>
      <c r="E27" s="45" t="s">
        <v>153</v>
      </c>
      <c r="F27" s="43"/>
      <c r="G27" s="43"/>
      <c r="H27" s="43"/>
      <c r="I27" s="45"/>
      <c r="J27" s="258"/>
      <c r="K27" s="70"/>
      <c r="L27" s="80"/>
      <c r="M27" s="62"/>
      <c r="N27" s="62"/>
      <c r="O27" s="62"/>
      <c r="P27" s="62"/>
      <c r="Q27" s="62"/>
      <c r="R27" s="62"/>
      <c r="S27" s="62"/>
      <c r="T27" s="62"/>
      <c r="U27" s="62"/>
      <c r="V27" s="62"/>
      <c r="W27" s="62"/>
      <c r="X27" s="62"/>
      <c r="Y27" s="62"/>
      <c r="Z27" s="62"/>
      <c r="AA27" s="62"/>
      <c r="AB27" s="62"/>
      <c r="AC27" s="62"/>
      <c r="AD27" s="62"/>
      <c r="AE27" s="62"/>
      <c r="AF27" s="62"/>
    </row>
    <row r="28" spans="1:32" s="74" customFormat="1" ht="90" x14ac:dyDescent="0.25">
      <c r="A28" s="36" t="s">
        <v>32</v>
      </c>
      <c r="B28" s="36" t="s">
        <v>34</v>
      </c>
      <c r="C28" s="36" t="s">
        <v>45</v>
      </c>
      <c r="D28" s="36" t="s">
        <v>34</v>
      </c>
      <c r="E28" s="46" t="s">
        <v>154</v>
      </c>
      <c r="F28" s="43" t="s">
        <v>33</v>
      </c>
      <c r="G28" s="43" t="s">
        <v>489</v>
      </c>
      <c r="H28" s="43">
        <v>2023</v>
      </c>
      <c r="I28" s="45" t="s">
        <v>155</v>
      </c>
      <c r="J28" s="75" t="s">
        <v>365</v>
      </c>
      <c r="K28" s="70"/>
      <c r="L28" s="62"/>
      <c r="M28" s="62"/>
      <c r="N28" s="62"/>
      <c r="O28" s="62"/>
      <c r="P28" s="62"/>
      <c r="Q28" s="62"/>
      <c r="R28" s="62"/>
      <c r="S28" s="62"/>
      <c r="T28" s="62"/>
      <c r="U28" s="62"/>
      <c r="V28" s="62"/>
      <c r="W28" s="62"/>
      <c r="X28" s="62"/>
      <c r="Y28" s="62"/>
      <c r="Z28" s="62"/>
      <c r="AA28" s="62"/>
      <c r="AB28" s="62"/>
      <c r="AC28" s="62"/>
      <c r="AD28" s="62"/>
      <c r="AE28" s="62"/>
      <c r="AF28" s="62"/>
    </row>
    <row r="29" spans="1:32" s="74" customFormat="1" ht="89.25" customHeight="1" x14ac:dyDescent="0.25">
      <c r="A29" s="36" t="s">
        <v>32</v>
      </c>
      <c r="B29" s="36" t="s">
        <v>34</v>
      </c>
      <c r="C29" s="36" t="s">
        <v>45</v>
      </c>
      <c r="D29" s="36" t="s">
        <v>37</v>
      </c>
      <c r="E29" s="46" t="s">
        <v>394</v>
      </c>
      <c r="F29" s="43" t="s">
        <v>33</v>
      </c>
      <c r="G29" s="43" t="s">
        <v>489</v>
      </c>
      <c r="H29" s="43">
        <v>2023</v>
      </c>
      <c r="I29" s="45" t="s">
        <v>156</v>
      </c>
      <c r="J29" s="75" t="s">
        <v>395</v>
      </c>
      <c r="K29" s="70"/>
      <c r="L29" s="83"/>
      <c r="M29" s="62"/>
      <c r="N29" s="62"/>
      <c r="O29" s="62"/>
      <c r="P29" s="62"/>
      <c r="Q29" s="62"/>
      <c r="R29" s="62"/>
      <c r="S29" s="62"/>
      <c r="T29" s="62"/>
      <c r="U29" s="62"/>
      <c r="V29" s="62"/>
      <c r="W29" s="62"/>
      <c r="X29" s="62"/>
      <c r="Y29" s="62"/>
      <c r="Z29" s="62"/>
      <c r="AA29" s="62"/>
      <c r="AB29" s="62"/>
      <c r="AC29" s="62"/>
      <c r="AD29" s="62"/>
      <c r="AE29" s="62"/>
      <c r="AF29" s="62"/>
    </row>
    <row r="30" spans="1:32" s="74" customFormat="1" ht="139.5" customHeight="1" x14ac:dyDescent="0.25">
      <c r="A30" s="36" t="s">
        <v>32</v>
      </c>
      <c r="B30" s="36" t="s">
        <v>34</v>
      </c>
      <c r="C30" s="36" t="s">
        <v>45</v>
      </c>
      <c r="D30" s="36" t="s">
        <v>48</v>
      </c>
      <c r="E30" s="228" t="s">
        <v>157</v>
      </c>
      <c r="F30" s="43" t="s">
        <v>33</v>
      </c>
      <c r="G30" s="43" t="s">
        <v>489</v>
      </c>
      <c r="H30" s="43">
        <v>2023</v>
      </c>
      <c r="I30" s="45" t="s">
        <v>158</v>
      </c>
      <c r="J30" s="75" t="s">
        <v>446</v>
      </c>
      <c r="K30" s="283"/>
      <c r="L30" s="71"/>
      <c r="M30" s="62"/>
      <c r="N30" s="62"/>
      <c r="O30" s="62"/>
      <c r="P30" s="62"/>
      <c r="Q30" s="62"/>
      <c r="R30" s="62"/>
      <c r="S30" s="62"/>
      <c r="T30" s="62"/>
      <c r="U30" s="62"/>
      <c r="V30" s="62"/>
      <c r="W30" s="62"/>
      <c r="X30" s="62"/>
      <c r="Y30" s="62"/>
      <c r="Z30" s="62"/>
      <c r="AA30" s="62"/>
      <c r="AB30" s="62"/>
      <c r="AC30" s="62"/>
      <c r="AD30" s="62"/>
      <c r="AE30" s="62"/>
      <c r="AF30" s="62"/>
    </row>
    <row r="31" spans="1:32" s="74" customFormat="1" ht="45" x14ac:dyDescent="0.25">
      <c r="A31" s="36" t="s">
        <v>32</v>
      </c>
      <c r="B31" s="36" t="s">
        <v>34</v>
      </c>
      <c r="C31" s="36" t="s">
        <v>159</v>
      </c>
      <c r="D31" s="36"/>
      <c r="E31" s="46" t="s">
        <v>160</v>
      </c>
      <c r="F31" s="43"/>
      <c r="G31" s="43"/>
      <c r="H31" s="43"/>
      <c r="I31" s="45"/>
      <c r="J31" s="258"/>
      <c r="K31" s="70"/>
      <c r="L31" s="62"/>
      <c r="M31" s="62"/>
      <c r="N31" s="62"/>
      <c r="O31" s="62"/>
      <c r="P31" s="62"/>
      <c r="Q31" s="62"/>
      <c r="R31" s="62"/>
      <c r="S31" s="62"/>
      <c r="T31" s="62"/>
      <c r="U31" s="62"/>
      <c r="V31" s="62"/>
      <c r="W31" s="62"/>
      <c r="X31" s="62"/>
      <c r="Y31" s="62"/>
      <c r="Z31" s="62"/>
      <c r="AA31" s="62"/>
      <c r="AB31" s="62"/>
      <c r="AC31" s="62"/>
      <c r="AD31" s="62"/>
      <c r="AE31" s="62"/>
      <c r="AF31" s="62"/>
    </row>
    <row r="32" spans="1:32" s="74" customFormat="1" ht="255" x14ac:dyDescent="0.25">
      <c r="A32" s="36" t="s">
        <v>32</v>
      </c>
      <c r="B32" s="36" t="s">
        <v>34</v>
      </c>
      <c r="C32" s="36" t="s">
        <v>159</v>
      </c>
      <c r="D32" s="36" t="s">
        <v>34</v>
      </c>
      <c r="E32" s="46" t="s">
        <v>161</v>
      </c>
      <c r="F32" s="43" t="s">
        <v>33</v>
      </c>
      <c r="G32" s="43" t="s">
        <v>489</v>
      </c>
      <c r="H32" s="43">
        <v>2023</v>
      </c>
      <c r="I32" s="45" t="s">
        <v>500</v>
      </c>
      <c r="J32" s="75" t="s">
        <v>430</v>
      </c>
      <c r="K32" s="70"/>
      <c r="L32" s="62"/>
      <c r="M32" s="62"/>
      <c r="N32" s="62"/>
      <c r="O32" s="62"/>
      <c r="P32" s="62"/>
      <c r="Q32" s="62"/>
      <c r="R32" s="62"/>
      <c r="S32" s="62"/>
      <c r="T32" s="62"/>
      <c r="U32" s="62"/>
      <c r="V32" s="62"/>
      <c r="W32" s="62"/>
      <c r="X32" s="62"/>
      <c r="Y32" s="62"/>
      <c r="Z32" s="62"/>
      <c r="AA32" s="62"/>
      <c r="AB32" s="62"/>
      <c r="AC32" s="62"/>
      <c r="AD32" s="62"/>
      <c r="AE32" s="62"/>
      <c r="AF32" s="62"/>
    </row>
    <row r="33" spans="1:32" s="74" customFormat="1" ht="90" customHeight="1" x14ac:dyDescent="0.25">
      <c r="A33" s="36" t="s">
        <v>32</v>
      </c>
      <c r="B33" s="36" t="s">
        <v>34</v>
      </c>
      <c r="C33" s="36" t="s">
        <v>35</v>
      </c>
      <c r="D33" s="36"/>
      <c r="E33" s="46" t="s">
        <v>396</v>
      </c>
      <c r="F33" s="84"/>
      <c r="G33" s="43"/>
      <c r="H33" s="43"/>
      <c r="I33" s="84"/>
      <c r="J33" s="258"/>
      <c r="K33" s="70"/>
      <c r="L33" s="62"/>
      <c r="M33" s="62"/>
      <c r="N33" s="62"/>
      <c r="O33" s="62"/>
      <c r="P33" s="62"/>
      <c r="Q33" s="62"/>
      <c r="R33" s="62"/>
      <c r="S33" s="62"/>
      <c r="T33" s="62"/>
      <c r="U33" s="62"/>
      <c r="V33" s="62"/>
      <c r="W33" s="62"/>
      <c r="X33" s="62"/>
      <c r="Y33" s="62"/>
      <c r="Z33" s="62"/>
      <c r="AA33" s="62"/>
      <c r="AB33" s="62"/>
      <c r="AC33" s="62"/>
      <c r="AD33" s="62"/>
      <c r="AE33" s="62"/>
      <c r="AF33" s="62"/>
    </row>
    <row r="34" spans="1:32" s="74" customFormat="1" ht="150" x14ac:dyDescent="0.25">
      <c r="A34" s="36" t="s">
        <v>32</v>
      </c>
      <c r="B34" s="36" t="s">
        <v>34</v>
      </c>
      <c r="C34" s="36" t="s">
        <v>35</v>
      </c>
      <c r="D34" s="36" t="s">
        <v>34</v>
      </c>
      <c r="E34" s="46" t="s">
        <v>162</v>
      </c>
      <c r="F34" s="43" t="s">
        <v>33</v>
      </c>
      <c r="G34" s="43" t="s">
        <v>489</v>
      </c>
      <c r="H34" s="43">
        <v>2023</v>
      </c>
      <c r="I34" s="45" t="s">
        <v>163</v>
      </c>
      <c r="J34" s="75" t="s">
        <v>431</v>
      </c>
      <c r="K34" s="70"/>
      <c r="L34" s="62"/>
      <c r="M34" s="62"/>
      <c r="N34" s="62"/>
      <c r="O34" s="62"/>
      <c r="P34" s="62"/>
      <c r="Q34" s="62"/>
      <c r="R34" s="62"/>
      <c r="S34" s="62"/>
      <c r="T34" s="62"/>
      <c r="U34" s="62"/>
      <c r="V34" s="62"/>
      <c r="W34" s="62"/>
      <c r="X34" s="62"/>
      <c r="Y34" s="62"/>
      <c r="Z34" s="62"/>
      <c r="AA34" s="62"/>
      <c r="AB34" s="62"/>
      <c r="AC34" s="62"/>
      <c r="AD34" s="62"/>
      <c r="AE34" s="62"/>
      <c r="AF34" s="62"/>
    </row>
    <row r="35" spans="1:32" s="74" customFormat="1" ht="225" x14ac:dyDescent="0.25">
      <c r="A35" s="36" t="s">
        <v>32</v>
      </c>
      <c r="B35" s="36" t="s">
        <v>34</v>
      </c>
      <c r="C35" s="36" t="s">
        <v>35</v>
      </c>
      <c r="D35" s="36" t="s">
        <v>37</v>
      </c>
      <c r="E35" s="46" t="s">
        <v>397</v>
      </c>
      <c r="F35" s="43" t="s">
        <v>33</v>
      </c>
      <c r="G35" s="43" t="s">
        <v>489</v>
      </c>
      <c r="H35" s="43">
        <v>2023</v>
      </c>
      <c r="I35" s="45" t="s">
        <v>398</v>
      </c>
      <c r="J35" s="75" t="s">
        <v>432</v>
      </c>
      <c r="K35" s="70"/>
      <c r="L35" s="80"/>
      <c r="M35" s="62"/>
      <c r="N35" s="62"/>
      <c r="O35" s="62"/>
      <c r="P35" s="62"/>
      <c r="Q35" s="62"/>
      <c r="R35" s="62"/>
      <c r="S35" s="62"/>
      <c r="T35" s="62"/>
      <c r="U35" s="62"/>
      <c r="V35" s="62"/>
      <c r="W35" s="62"/>
      <c r="X35" s="62"/>
      <c r="Y35" s="62"/>
      <c r="Z35" s="62"/>
      <c r="AA35" s="62"/>
      <c r="AB35" s="62"/>
      <c r="AC35" s="62"/>
      <c r="AD35" s="62"/>
      <c r="AE35" s="62"/>
      <c r="AF35" s="62"/>
    </row>
    <row r="36" spans="1:32" s="74" customFormat="1" ht="165" x14ac:dyDescent="0.25">
      <c r="A36" s="36" t="s">
        <v>32</v>
      </c>
      <c r="B36" s="36" t="s">
        <v>34</v>
      </c>
      <c r="C36" s="36" t="s">
        <v>35</v>
      </c>
      <c r="D36" s="36" t="s">
        <v>48</v>
      </c>
      <c r="E36" s="46" t="s">
        <v>399</v>
      </c>
      <c r="F36" s="43" t="s">
        <v>33</v>
      </c>
      <c r="G36" s="43" t="s">
        <v>489</v>
      </c>
      <c r="H36" s="43">
        <v>2023</v>
      </c>
      <c r="I36" s="45" t="s">
        <v>164</v>
      </c>
      <c r="J36" s="75" t="s">
        <v>433</v>
      </c>
      <c r="K36" s="85"/>
      <c r="L36" s="62"/>
      <c r="M36" s="62"/>
      <c r="N36" s="62"/>
      <c r="O36" s="62"/>
      <c r="P36" s="62"/>
      <c r="Q36" s="62"/>
      <c r="R36" s="62"/>
      <c r="S36" s="62"/>
      <c r="T36" s="62"/>
      <c r="U36" s="62"/>
      <c r="V36" s="62"/>
      <c r="W36" s="62"/>
      <c r="X36" s="62"/>
      <c r="Y36" s="62"/>
      <c r="Z36" s="62"/>
      <c r="AA36" s="62"/>
      <c r="AB36" s="62"/>
      <c r="AC36" s="62"/>
      <c r="AD36" s="62"/>
      <c r="AE36" s="62"/>
      <c r="AF36" s="62"/>
    </row>
    <row r="37" spans="1:32" s="74" customFormat="1" ht="63" customHeight="1" x14ac:dyDescent="0.25">
      <c r="A37" s="36" t="s">
        <v>32</v>
      </c>
      <c r="B37" s="36" t="s">
        <v>34</v>
      </c>
      <c r="C37" s="36" t="s">
        <v>165</v>
      </c>
      <c r="D37" s="36"/>
      <c r="E37" s="46" t="s">
        <v>166</v>
      </c>
      <c r="F37" s="84"/>
      <c r="G37" s="43"/>
      <c r="H37" s="43"/>
      <c r="I37" s="84"/>
      <c r="J37" s="258"/>
      <c r="K37" s="70"/>
      <c r="L37" s="62"/>
      <c r="M37" s="62"/>
      <c r="N37" s="62"/>
      <c r="O37" s="62"/>
      <c r="P37" s="62"/>
      <c r="Q37" s="62"/>
      <c r="R37" s="62"/>
      <c r="S37" s="62"/>
      <c r="T37" s="62"/>
      <c r="U37" s="62"/>
      <c r="V37" s="62"/>
      <c r="W37" s="62"/>
      <c r="X37" s="62"/>
      <c r="Y37" s="62"/>
      <c r="Z37" s="62"/>
      <c r="AA37" s="62"/>
      <c r="AB37" s="62"/>
      <c r="AC37" s="62"/>
      <c r="AD37" s="62"/>
      <c r="AE37" s="62"/>
      <c r="AF37" s="62"/>
    </row>
    <row r="38" spans="1:32" s="74" customFormat="1" ht="195" x14ac:dyDescent="0.25">
      <c r="A38" s="36" t="s">
        <v>32</v>
      </c>
      <c r="B38" s="36" t="s">
        <v>34</v>
      </c>
      <c r="C38" s="36" t="s">
        <v>165</v>
      </c>
      <c r="D38" s="36" t="s">
        <v>34</v>
      </c>
      <c r="E38" s="46" t="s">
        <v>423</v>
      </c>
      <c r="F38" s="43" t="s">
        <v>33</v>
      </c>
      <c r="G38" s="43" t="s">
        <v>489</v>
      </c>
      <c r="H38" s="43">
        <v>2023</v>
      </c>
      <c r="I38" s="45" t="s">
        <v>167</v>
      </c>
      <c r="J38" s="50" t="s">
        <v>429</v>
      </c>
      <c r="K38" s="70"/>
      <c r="L38" s="71"/>
      <c r="M38" s="62"/>
      <c r="N38" s="62"/>
      <c r="O38" s="62"/>
      <c r="P38" s="62"/>
      <c r="Q38" s="62"/>
      <c r="R38" s="62"/>
      <c r="S38" s="62"/>
      <c r="T38" s="62"/>
      <c r="U38" s="62"/>
      <c r="V38" s="62"/>
      <c r="W38" s="62"/>
      <c r="X38" s="62"/>
      <c r="Y38" s="62"/>
      <c r="Z38" s="62"/>
      <c r="AA38" s="62"/>
      <c r="AB38" s="62"/>
      <c r="AC38" s="62"/>
      <c r="AD38" s="62"/>
      <c r="AE38" s="62"/>
      <c r="AF38" s="62"/>
    </row>
    <row r="39" spans="1:32" s="74" customFormat="1" ht="150" x14ac:dyDescent="0.25">
      <c r="A39" s="36" t="s">
        <v>32</v>
      </c>
      <c r="B39" s="36" t="s">
        <v>34</v>
      </c>
      <c r="C39" s="36" t="s">
        <v>165</v>
      </c>
      <c r="D39" s="36" t="s">
        <v>37</v>
      </c>
      <c r="E39" s="46" t="s">
        <v>168</v>
      </c>
      <c r="F39" s="43" t="s">
        <v>33</v>
      </c>
      <c r="G39" s="43" t="s">
        <v>489</v>
      </c>
      <c r="H39" s="43">
        <v>2023</v>
      </c>
      <c r="I39" s="45" t="s">
        <v>169</v>
      </c>
      <c r="J39" s="75" t="s">
        <v>440</v>
      </c>
      <c r="K39" s="282"/>
      <c r="L39" s="86"/>
      <c r="M39" s="62"/>
      <c r="N39" s="62"/>
      <c r="O39" s="62"/>
      <c r="P39" s="62"/>
      <c r="Q39" s="62"/>
      <c r="R39" s="62"/>
      <c r="S39" s="62"/>
      <c r="T39" s="62"/>
      <c r="U39" s="62"/>
      <c r="V39" s="62"/>
      <c r="W39" s="62"/>
      <c r="X39" s="62"/>
      <c r="Y39" s="62"/>
      <c r="Z39" s="62"/>
      <c r="AA39" s="62"/>
      <c r="AB39" s="62"/>
      <c r="AC39" s="62"/>
      <c r="AD39" s="62"/>
      <c r="AE39" s="62"/>
      <c r="AF39" s="62"/>
    </row>
    <row r="40" spans="1:32" s="74" customFormat="1" ht="225" x14ac:dyDescent="0.25">
      <c r="A40" s="36" t="s">
        <v>32</v>
      </c>
      <c r="B40" s="36" t="s">
        <v>34</v>
      </c>
      <c r="C40" s="36" t="s">
        <v>165</v>
      </c>
      <c r="D40" s="36" t="s">
        <v>48</v>
      </c>
      <c r="E40" s="46" t="s">
        <v>400</v>
      </c>
      <c r="F40" s="43" t="s">
        <v>33</v>
      </c>
      <c r="G40" s="43" t="s">
        <v>489</v>
      </c>
      <c r="H40" s="43">
        <v>2023</v>
      </c>
      <c r="I40" s="46" t="s">
        <v>170</v>
      </c>
      <c r="J40" s="324" t="s">
        <v>360</v>
      </c>
      <c r="K40" s="70"/>
      <c r="L40" s="62"/>
      <c r="M40" s="62"/>
      <c r="N40" s="62"/>
      <c r="O40" s="62"/>
      <c r="P40" s="62"/>
      <c r="Q40" s="62"/>
      <c r="R40" s="62"/>
      <c r="S40" s="62"/>
      <c r="T40" s="62"/>
      <c r="U40" s="62"/>
      <c r="V40" s="62"/>
      <c r="W40" s="62"/>
      <c r="X40" s="62"/>
      <c r="Y40" s="62"/>
      <c r="Z40" s="62"/>
      <c r="AA40" s="62"/>
      <c r="AB40" s="62"/>
      <c r="AC40" s="62"/>
      <c r="AD40" s="62"/>
      <c r="AE40" s="62"/>
      <c r="AF40" s="62"/>
    </row>
    <row r="41" spans="1:32" s="74" customFormat="1" ht="30" x14ac:dyDescent="0.25">
      <c r="A41" s="36" t="s">
        <v>32</v>
      </c>
      <c r="B41" s="36" t="s">
        <v>34</v>
      </c>
      <c r="C41" s="36" t="s">
        <v>42</v>
      </c>
      <c r="D41" s="36"/>
      <c r="E41" s="46" t="s">
        <v>285</v>
      </c>
      <c r="F41" s="43"/>
      <c r="G41" s="43"/>
      <c r="H41" s="43"/>
      <c r="I41" s="46"/>
      <c r="J41" s="259"/>
      <c r="K41" s="70"/>
      <c r="L41" s="62"/>
      <c r="M41" s="62"/>
      <c r="N41" s="62"/>
      <c r="O41" s="62"/>
      <c r="P41" s="62"/>
      <c r="Q41" s="62"/>
      <c r="R41" s="62"/>
      <c r="S41" s="62"/>
      <c r="T41" s="62"/>
      <c r="U41" s="62"/>
      <c r="V41" s="62"/>
      <c r="W41" s="62"/>
      <c r="X41" s="62"/>
      <c r="Y41" s="62"/>
      <c r="Z41" s="62"/>
      <c r="AA41" s="62"/>
      <c r="AB41" s="62"/>
      <c r="AC41" s="62"/>
      <c r="AD41" s="62"/>
      <c r="AE41" s="62"/>
      <c r="AF41" s="62"/>
    </row>
    <row r="42" spans="1:32" s="74" customFormat="1" ht="90" x14ac:dyDescent="0.25">
      <c r="A42" s="36" t="s">
        <v>32</v>
      </c>
      <c r="B42" s="36" t="s">
        <v>34</v>
      </c>
      <c r="C42" s="36" t="s">
        <v>42</v>
      </c>
      <c r="D42" s="36" t="s">
        <v>34</v>
      </c>
      <c r="E42" s="46" t="s">
        <v>286</v>
      </c>
      <c r="F42" s="43" t="s">
        <v>33</v>
      </c>
      <c r="G42" s="43" t="s">
        <v>489</v>
      </c>
      <c r="H42" s="43">
        <v>2023</v>
      </c>
      <c r="I42" s="45"/>
      <c r="J42" s="75" t="s">
        <v>501</v>
      </c>
      <c r="K42" s="70"/>
      <c r="L42" s="62"/>
      <c r="M42" s="62"/>
      <c r="N42" s="62"/>
      <c r="O42" s="62"/>
      <c r="P42" s="62"/>
      <c r="Q42" s="62"/>
      <c r="R42" s="62"/>
      <c r="S42" s="62"/>
      <c r="T42" s="62"/>
      <c r="U42" s="62"/>
      <c r="V42" s="62"/>
      <c r="W42" s="62"/>
      <c r="X42" s="62"/>
      <c r="Y42" s="62"/>
      <c r="Z42" s="62"/>
      <c r="AA42" s="62"/>
      <c r="AB42" s="62"/>
      <c r="AC42" s="62"/>
      <c r="AD42" s="62"/>
      <c r="AE42" s="62"/>
      <c r="AF42" s="62"/>
    </row>
    <row r="43" spans="1:32" s="244" customFormat="1" ht="105" customHeight="1" x14ac:dyDescent="0.25">
      <c r="A43" s="36" t="s">
        <v>32</v>
      </c>
      <c r="B43" s="36" t="s">
        <v>34</v>
      </c>
      <c r="C43" s="36" t="s">
        <v>42</v>
      </c>
      <c r="D43" s="36" t="s">
        <v>38</v>
      </c>
      <c r="E43" s="45" t="s">
        <v>352</v>
      </c>
      <c r="F43" s="43" t="s">
        <v>33</v>
      </c>
      <c r="G43" s="43" t="s">
        <v>489</v>
      </c>
      <c r="H43" s="43">
        <v>2023</v>
      </c>
      <c r="I43" s="45"/>
      <c r="J43" s="323" t="s">
        <v>361</v>
      </c>
      <c r="K43" s="70"/>
      <c r="L43" s="243"/>
      <c r="M43" s="243"/>
      <c r="N43" s="243"/>
      <c r="O43" s="243"/>
      <c r="P43" s="243"/>
      <c r="Q43" s="243"/>
      <c r="R43" s="243"/>
      <c r="S43" s="243"/>
      <c r="T43" s="243"/>
      <c r="U43" s="243"/>
      <c r="V43" s="243"/>
      <c r="W43" s="243"/>
      <c r="X43" s="243"/>
      <c r="Y43" s="243"/>
      <c r="Z43" s="243"/>
      <c r="AA43" s="243"/>
      <c r="AB43" s="243"/>
      <c r="AC43" s="243"/>
      <c r="AD43" s="243"/>
      <c r="AE43" s="243"/>
      <c r="AF43" s="243"/>
    </row>
    <row r="44" spans="1:32" s="66" customFormat="1" ht="28.5" customHeight="1" x14ac:dyDescent="0.25">
      <c r="A44" s="42" t="s">
        <v>32</v>
      </c>
      <c r="B44" s="42" t="s">
        <v>37</v>
      </c>
      <c r="C44" s="42"/>
      <c r="D44" s="42"/>
      <c r="E44" s="44" t="s">
        <v>82</v>
      </c>
      <c r="F44" s="87"/>
      <c r="G44" s="88"/>
      <c r="H44" s="88"/>
      <c r="I44" s="87"/>
      <c r="J44" s="260"/>
      <c r="K44" s="81"/>
      <c r="L44" s="65"/>
      <c r="M44" s="65"/>
      <c r="N44" s="65"/>
      <c r="O44" s="65"/>
      <c r="P44" s="65"/>
      <c r="Q44" s="65"/>
      <c r="R44" s="65"/>
      <c r="S44" s="65"/>
      <c r="T44" s="65"/>
      <c r="U44" s="65"/>
      <c r="V44" s="65"/>
      <c r="W44" s="65"/>
      <c r="X44" s="65"/>
      <c r="Y44" s="65"/>
      <c r="Z44" s="65"/>
      <c r="AA44" s="65"/>
      <c r="AB44" s="65"/>
      <c r="AC44" s="65"/>
      <c r="AD44" s="65"/>
      <c r="AE44" s="65"/>
      <c r="AF44" s="65"/>
    </row>
    <row r="45" spans="1:32" ht="30" x14ac:dyDescent="0.25">
      <c r="A45" s="36" t="s">
        <v>32</v>
      </c>
      <c r="B45" s="36" t="s">
        <v>37</v>
      </c>
      <c r="C45" s="36" t="s">
        <v>32</v>
      </c>
      <c r="D45" s="36"/>
      <c r="E45" s="45" t="s">
        <v>83</v>
      </c>
      <c r="F45" s="87"/>
      <c r="G45" s="88"/>
      <c r="H45" s="88"/>
      <c r="I45" s="87"/>
      <c r="J45" s="260"/>
      <c r="K45" s="70"/>
    </row>
    <row r="46" spans="1:32" ht="360" x14ac:dyDescent="0.25">
      <c r="A46" s="36" t="s">
        <v>32</v>
      </c>
      <c r="B46" s="36" t="s">
        <v>37</v>
      </c>
      <c r="C46" s="36" t="s">
        <v>32</v>
      </c>
      <c r="D46" s="36" t="s">
        <v>34</v>
      </c>
      <c r="E46" s="46" t="s">
        <v>84</v>
      </c>
      <c r="F46" s="43" t="s">
        <v>401</v>
      </c>
      <c r="G46" s="43" t="s">
        <v>489</v>
      </c>
      <c r="H46" s="43">
        <v>2023</v>
      </c>
      <c r="I46" s="46" t="s">
        <v>171</v>
      </c>
      <c r="J46" s="325" t="s">
        <v>502</v>
      </c>
      <c r="K46" s="72"/>
      <c r="L46" s="71"/>
    </row>
    <row r="47" spans="1:32" ht="270" customHeight="1" x14ac:dyDescent="0.25">
      <c r="A47" s="36" t="s">
        <v>32</v>
      </c>
      <c r="B47" s="36" t="s">
        <v>37</v>
      </c>
      <c r="C47" s="36" t="s">
        <v>32</v>
      </c>
      <c r="D47" s="36" t="s">
        <v>37</v>
      </c>
      <c r="E47" s="46" t="s">
        <v>105</v>
      </c>
      <c r="F47" s="43" t="s">
        <v>404</v>
      </c>
      <c r="G47" s="43" t="s">
        <v>489</v>
      </c>
      <c r="H47" s="43">
        <v>2023</v>
      </c>
      <c r="I47" s="90" t="s">
        <v>172</v>
      </c>
      <c r="J47" s="75" t="s">
        <v>503</v>
      </c>
      <c r="K47" s="70"/>
    </row>
    <row r="48" spans="1:32" ht="240" x14ac:dyDescent="0.25">
      <c r="A48" s="36" t="s">
        <v>32</v>
      </c>
      <c r="B48" s="36" t="s">
        <v>37</v>
      </c>
      <c r="C48" s="36" t="s">
        <v>32</v>
      </c>
      <c r="D48" s="36" t="s">
        <v>48</v>
      </c>
      <c r="E48" s="46" t="s">
        <v>294</v>
      </c>
      <c r="F48" s="43" t="s">
        <v>33</v>
      </c>
      <c r="G48" s="43" t="s">
        <v>489</v>
      </c>
      <c r="H48" s="43">
        <v>2023</v>
      </c>
      <c r="I48" s="90" t="s">
        <v>173</v>
      </c>
      <c r="J48" s="75" t="s">
        <v>434</v>
      </c>
      <c r="K48" s="70"/>
    </row>
    <row r="49" spans="1:32" ht="47.25" customHeight="1" x14ac:dyDescent="0.25">
      <c r="A49" s="36" t="s">
        <v>32</v>
      </c>
      <c r="B49" s="36" t="s">
        <v>37</v>
      </c>
      <c r="C49" s="36" t="s">
        <v>32</v>
      </c>
      <c r="D49" s="36" t="s">
        <v>49</v>
      </c>
      <c r="E49" s="46" t="s">
        <v>100</v>
      </c>
      <c r="F49" s="43" t="s">
        <v>33</v>
      </c>
      <c r="G49" s="43" t="s">
        <v>489</v>
      </c>
      <c r="H49" s="43">
        <v>2023</v>
      </c>
      <c r="I49" s="90" t="s">
        <v>138</v>
      </c>
      <c r="J49" s="323" t="s">
        <v>361</v>
      </c>
      <c r="K49" s="70"/>
      <c r="L49" s="71"/>
    </row>
    <row r="50" spans="1:32" ht="285" x14ac:dyDescent="0.25">
      <c r="A50" s="36" t="s">
        <v>32</v>
      </c>
      <c r="B50" s="36" t="s">
        <v>37</v>
      </c>
      <c r="C50" s="36" t="s">
        <v>32</v>
      </c>
      <c r="D50" s="36" t="s">
        <v>50</v>
      </c>
      <c r="E50" s="46" t="s">
        <v>121</v>
      </c>
      <c r="F50" s="43" t="s">
        <v>104</v>
      </c>
      <c r="G50" s="43" t="s">
        <v>489</v>
      </c>
      <c r="H50" s="43">
        <v>2023</v>
      </c>
      <c r="I50" s="90" t="s">
        <v>174</v>
      </c>
      <c r="J50" s="75" t="s">
        <v>441</v>
      </c>
      <c r="K50" s="70"/>
      <c r="L50" s="71"/>
    </row>
    <row r="51" spans="1:32" x14ac:dyDescent="0.25">
      <c r="A51" s="36" t="s">
        <v>32</v>
      </c>
      <c r="B51" s="36" t="s">
        <v>37</v>
      </c>
      <c r="C51" s="36" t="s">
        <v>38</v>
      </c>
      <c r="D51" s="36"/>
      <c r="E51" s="46" t="s">
        <v>87</v>
      </c>
      <c r="F51" s="43"/>
      <c r="G51" s="43"/>
      <c r="H51" s="43"/>
      <c r="I51" s="90"/>
      <c r="J51" s="258"/>
      <c r="K51" s="70"/>
    </row>
    <row r="52" spans="1:32" s="91" customFormat="1" ht="90" x14ac:dyDescent="0.25">
      <c r="A52" s="36" t="s">
        <v>32</v>
      </c>
      <c r="B52" s="36" t="s">
        <v>37</v>
      </c>
      <c r="C52" s="36" t="s">
        <v>38</v>
      </c>
      <c r="D52" s="36" t="s">
        <v>34</v>
      </c>
      <c r="E52" s="45" t="s">
        <v>175</v>
      </c>
      <c r="F52" s="43" t="s">
        <v>33</v>
      </c>
      <c r="G52" s="43" t="s">
        <v>489</v>
      </c>
      <c r="H52" s="43">
        <v>2023</v>
      </c>
      <c r="I52" s="45" t="s">
        <v>176</v>
      </c>
      <c r="J52" s="324" t="s">
        <v>435</v>
      </c>
      <c r="K52" s="282"/>
      <c r="L52" s="86"/>
      <c r="M52" s="62"/>
      <c r="N52" s="62"/>
      <c r="O52" s="62"/>
      <c r="P52" s="62"/>
      <c r="Q52" s="62"/>
      <c r="R52" s="62"/>
      <c r="S52" s="62"/>
      <c r="T52" s="62"/>
      <c r="U52" s="62"/>
      <c r="V52" s="62"/>
      <c r="W52" s="62"/>
      <c r="X52" s="62"/>
      <c r="Y52" s="62"/>
      <c r="Z52" s="62"/>
      <c r="AA52" s="62"/>
      <c r="AB52" s="62"/>
      <c r="AC52" s="62"/>
      <c r="AD52" s="62"/>
      <c r="AE52" s="62"/>
      <c r="AF52" s="62"/>
    </row>
    <row r="53" spans="1:32" s="91" customFormat="1" ht="165" x14ac:dyDescent="0.25">
      <c r="A53" s="36" t="s">
        <v>32</v>
      </c>
      <c r="B53" s="36" t="s">
        <v>37</v>
      </c>
      <c r="C53" s="36" t="s">
        <v>38</v>
      </c>
      <c r="D53" s="36" t="s">
        <v>37</v>
      </c>
      <c r="E53" s="45" t="s">
        <v>377</v>
      </c>
      <c r="F53" s="43" t="s">
        <v>33</v>
      </c>
      <c r="G53" s="43" t="s">
        <v>489</v>
      </c>
      <c r="H53" s="43">
        <v>2023</v>
      </c>
      <c r="I53" s="45" t="s">
        <v>177</v>
      </c>
      <c r="J53" s="324" t="s">
        <v>436</v>
      </c>
      <c r="K53" s="282"/>
      <c r="L53" s="62"/>
      <c r="M53" s="62"/>
      <c r="N53" s="62"/>
      <c r="O53" s="62"/>
      <c r="P53" s="62"/>
      <c r="Q53" s="62"/>
      <c r="R53" s="62"/>
      <c r="S53" s="62"/>
      <c r="T53" s="62"/>
      <c r="U53" s="62"/>
      <c r="V53" s="62"/>
      <c r="W53" s="62"/>
      <c r="X53" s="62"/>
      <c r="Y53" s="62"/>
      <c r="Z53" s="62"/>
      <c r="AA53" s="62"/>
      <c r="AB53" s="62"/>
      <c r="AC53" s="62"/>
      <c r="AD53" s="62"/>
      <c r="AE53" s="62"/>
      <c r="AF53" s="62"/>
    </row>
    <row r="54" spans="1:32" s="91" customFormat="1" ht="165" customHeight="1" x14ac:dyDescent="0.25">
      <c r="A54" s="36" t="s">
        <v>32</v>
      </c>
      <c r="B54" s="36" t="s">
        <v>37</v>
      </c>
      <c r="C54" s="36" t="s">
        <v>38</v>
      </c>
      <c r="D54" s="36" t="s">
        <v>48</v>
      </c>
      <c r="E54" s="45" t="s">
        <v>107</v>
      </c>
      <c r="F54" s="43" t="s">
        <v>33</v>
      </c>
      <c r="G54" s="43" t="s">
        <v>489</v>
      </c>
      <c r="H54" s="43">
        <v>2023</v>
      </c>
      <c r="I54" s="45" t="s">
        <v>177</v>
      </c>
      <c r="J54" s="75" t="s">
        <v>504</v>
      </c>
      <c r="K54" s="39"/>
      <c r="L54" s="86"/>
      <c r="M54" s="62"/>
      <c r="N54" s="62"/>
      <c r="O54" s="62"/>
      <c r="P54" s="62"/>
      <c r="Q54" s="62"/>
      <c r="R54" s="62"/>
      <c r="S54" s="62"/>
      <c r="T54" s="62"/>
      <c r="U54" s="62"/>
      <c r="V54" s="62"/>
      <c r="W54" s="62"/>
      <c r="X54" s="62"/>
      <c r="Y54" s="62"/>
      <c r="Z54" s="62"/>
      <c r="AA54" s="62"/>
      <c r="AB54" s="62"/>
      <c r="AC54" s="62"/>
      <c r="AD54" s="62"/>
      <c r="AE54" s="62"/>
      <c r="AF54" s="62"/>
    </row>
    <row r="55" spans="1:32" s="91" customFormat="1" ht="30.75" customHeight="1" x14ac:dyDescent="0.25">
      <c r="A55" s="92" t="s">
        <v>32</v>
      </c>
      <c r="B55" s="36" t="s">
        <v>37</v>
      </c>
      <c r="C55" s="36" t="s">
        <v>41</v>
      </c>
      <c r="D55" s="92"/>
      <c r="E55" s="93" t="s">
        <v>178</v>
      </c>
      <c r="F55" s="94"/>
      <c r="G55" s="95"/>
      <c r="H55" s="95"/>
      <c r="I55" s="90"/>
      <c r="J55" s="258"/>
      <c r="K55" s="70"/>
      <c r="L55" s="62"/>
      <c r="M55" s="62"/>
      <c r="N55" s="62"/>
      <c r="O55" s="62"/>
      <c r="P55" s="62"/>
      <c r="Q55" s="62"/>
      <c r="R55" s="62"/>
      <c r="S55" s="62"/>
      <c r="T55" s="62"/>
      <c r="U55" s="62"/>
      <c r="V55" s="62"/>
      <c r="W55" s="62"/>
      <c r="X55" s="62"/>
      <c r="Y55" s="62"/>
      <c r="Z55" s="62"/>
      <c r="AA55" s="62"/>
      <c r="AB55" s="62"/>
      <c r="AC55" s="62"/>
      <c r="AD55" s="62"/>
      <c r="AE55" s="62"/>
      <c r="AF55" s="62"/>
    </row>
    <row r="56" spans="1:32" s="91" customFormat="1" ht="105" x14ac:dyDescent="0.25">
      <c r="A56" s="92" t="s">
        <v>32</v>
      </c>
      <c r="B56" s="36" t="s">
        <v>37</v>
      </c>
      <c r="C56" s="36" t="s">
        <v>41</v>
      </c>
      <c r="D56" s="96">
        <v>1</v>
      </c>
      <c r="E56" s="93" t="s">
        <v>179</v>
      </c>
      <c r="F56" s="94" t="s">
        <v>404</v>
      </c>
      <c r="G56" s="43" t="s">
        <v>489</v>
      </c>
      <c r="H56" s="43">
        <v>2023</v>
      </c>
      <c r="I56" s="93" t="s">
        <v>180</v>
      </c>
      <c r="J56" s="75" t="s">
        <v>361</v>
      </c>
      <c r="K56" s="70"/>
      <c r="L56" s="71"/>
      <c r="M56" s="62"/>
      <c r="N56" s="62"/>
      <c r="O56" s="62"/>
      <c r="P56" s="62"/>
      <c r="Q56" s="62"/>
      <c r="R56" s="62"/>
      <c r="S56" s="62"/>
      <c r="T56" s="62"/>
      <c r="U56" s="62"/>
      <c r="V56" s="62"/>
      <c r="W56" s="62"/>
      <c r="X56" s="62"/>
      <c r="Y56" s="62"/>
      <c r="Z56" s="62"/>
      <c r="AA56" s="62"/>
      <c r="AB56" s="62"/>
      <c r="AC56" s="62"/>
      <c r="AD56" s="62"/>
      <c r="AE56" s="62"/>
      <c r="AF56" s="62"/>
    </row>
    <row r="57" spans="1:32" s="91" customFormat="1" ht="105" x14ac:dyDescent="0.25">
      <c r="A57" s="92" t="s">
        <v>32</v>
      </c>
      <c r="B57" s="36" t="s">
        <v>37</v>
      </c>
      <c r="C57" s="36" t="s">
        <v>41</v>
      </c>
      <c r="D57" s="96">
        <v>2</v>
      </c>
      <c r="E57" s="93" t="s">
        <v>181</v>
      </c>
      <c r="F57" s="94" t="s">
        <v>404</v>
      </c>
      <c r="G57" s="43" t="s">
        <v>489</v>
      </c>
      <c r="H57" s="43">
        <v>2023</v>
      </c>
      <c r="I57" s="93" t="s">
        <v>182</v>
      </c>
      <c r="J57" s="75" t="s">
        <v>361</v>
      </c>
      <c r="K57" s="70"/>
      <c r="L57" s="71"/>
      <c r="M57" s="62"/>
      <c r="N57" s="62"/>
      <c r="O57" s="62"/>
      <c r="P57" s="62"/>
      <c r="Q57" s="62"/>
      <c r="R57" s="62"/>
      <c r="S57" s="62"/>
      <c r="T57" s="62"/>
      <c r="U57" s="62"/>
      <c r="V57" s="62"/>
      <c r="W57" s="62"/>
      <c r="X57" s="62"/>
      <c r="Y57" s="62"/>
      <c r="Z57" s="62"/>
      <c r="AA57" s="62"/>
      <c r="AB57" s="62"/>
      <c r="AC57" s="62"/>
      <c r="AD57" s="62"/>
      <c r="AE57" s="62"/>
      <c r="AF57" s="62"/>
    </row>
    <row r="58" spans="1:32" s="91" customFormat="1" ht="45" x14ac:dyDescent="0.25">
      <c r="A58" s="36" t="s">
        <v>32</v>
      </c>
      <c r="B58" s="36" t="s">
        <v>37</v>
      </c>
      <c r="C58" s="36" t="s">
        <v>40</v>
      </c>
      <c r="D58" s="97"/>
      <c r="E58" s="46" t="s">
        <v>183</v>
      </c>
      <c r="F58" s="43"/>
      <c r="G58" s="43"/>
      <c r="H58" s="43"/>
      <c r="I58" s="45"/>
      <c r="J58" s="258"/>
      <c r="K58" s="70"/>
      <c r="L58" s="62"/>
      <c r="M58" s="62"/>
      <c r="N58" s="62"/>
      <c r="O58" s="62"/>
      <c r="P58" s="62"/>
      <c r="Q58" s="62"/>
      <c r="R58" s="62"/>
      <c r="S58" s="62"/>
      <c r="T58" s="62"/>
      <c r="U58" s="62"/>
      <c r="V58" s="62"/>
      <c r="W58" s="62"/>
      <c r="X58" s="62"/>
      <c r="Y58" s="62"/>
      <c r="Z58" s="62"/>
      <c r="AA58" s="62"/>
      <c r="AB58" s="62"/>
      <c r="AC58" s="62"/>
      <c r="AD58" s="62"/>
      <c r="AE58" s="62"/>
      <c r="AF58" s="62"/>
    </row>
    <row r="59" spans="1:32" s="91" customFormat="1" ht="171" customHeight="1" x14ac:dyDescent="0.25">
      <c r="A59" s="36" t="s">
        <v>32</v>
      </c>
      <c r="B59" s="36" t="s">
        <v>37</v>
      </c>
      <c r="C59" s="36" t="s">
        <v>40</v>
      </c>
      <c r="D59" s="97">
        <v>1</v>
      </c>
      <c r="E59" s="46" t="s">
        <v>184</v>
      </c>
      <c r="F59" s="94" t="s">
        <v>405</v>
      </c>
      <c r="G59" s="43" t="s">
        <v>489</v>
      </c>
      <c r="H59" s="43">
        <v>2023</v>
      </c>
      <c r="I59" s="90" t="s">
        <v>402</v>
      </c>
      <c r="J59" s="75" t="s">
        <v>437</v>
      </c>
      <c r="K59" s="70"/>
      <c r="L59" s="62"/>
      <c r="M59" s="62"/>
      <c r="N59" s="62"/>
      <c r="O59" s="62"/>
      <c r="P59" s="62"/>
      <c r="Q59" s="62"/>
      <c r="R59" s="62"/>
      <c r="S59" s="62"/>
      <c r="T59" s="62"/>
      <c r="U59" s="62"/>
      <c r="V59" s="62"/>
      <c r="W59" s="62"/>
      <c r="X59" s="62"/>
      <c r="Y59" s="62"/>
      <c r="Z59" s="62"/>
      <c r="AA59" s="62"/>
      <c r="AB59" s="62"/>
      <c r="AC59" s="62"/>
      <c r="AD59" s="62"/>
      <c r="AE59" s="62"/>
      <c r="AF59" s="62"/>
    </row>
    <row r="60" spans="1:32" s="91" customFormat="1" ht="105" x14ac:dyDescent="0.25">
      <c r="A60" s="36" t="s">
        <v>32</v>
      </c>
      <c r="B60" s="36" t="s">
        <v>37</v>
      </c>
      <c r="C60" s="36" t="s">
        <v>45</v>
      </c>
      <c r="D60" s="97"/>
      <c r="E60" s="46" t="s">
        <v>403</v>
      </c>
      <c r="F60" s="43"/>
      <c r="G60" s="43"/>
      <c r="H60" s="43"/>
      <c r="I60" s="45"/>
      <c r="J60" s="258"/>
      <c r="K60" s="70"/>
      <c r="L60" s="62"/>
      <c r="M60" s="62"/>
      <c r="N60" s="62"/>
      <c r="O60" s="62"/>
      <c r="P60" s="62"/>
      <c r="Q60" s="62"/>
      <c r="R60" s="62"/>
      <c r="S60" s="62"/>
      <c r="T60" s="62"/>
      <c r="U60" s="62"/>
      <c r="V60" s="62"/>
      <c r="W60" s="62"/>
      <c r="X60" s="62"/>
      <c r="Y60" s="62"/>
      <c r="Z60" s="62"/>
      <c r="AA60" s="62"/>
      <c r="AB60" s="62"/>
      <c r="AC60" s="62"/>
      <c r="AD60" s="62"/>
      <c r="AE60" s="62"/>
      <c r="AF60" s="62"/>
    </row>
    <row r="61" spans="1:32" s="91" customFormat="1" ht="105.75" customHeight="1" x14ac:dyDescent="0.25">
      <c r="A61" s="36" t="s">
        <v>32</v>
      </c>
      <c r="B61" s="36" t="s">
        <v>37</v>
      </c>
      <c r="C61" s="36" t="s">
        <v>45</v>
      </c>
      <c r="D61" s="97">
        <v>1</v>
      </c>
      <c r="E61" s="46" t="s">
        <v>185</v>
      </c>
      <c r="F61" s="43" t="s">
        <v>406</v>
      </c>
      <c r="G61" s="43" t="s">
        <v>489</v>
      </c>
      <c r="H61" s="43">
        <v>2023</v>
      </c>
      <c r="I61" s="45" t="s">
        <v>186</v>
      </c>
      <c r="J61" s="75" t="s">
        <v>424</v>
      </c>
      <c r="K61" s="70"/>
      <c r="L61" s="62"/>
      <c r="M61" s="62"/>
      <c r="N61" s="62"/>
      <c r="O61" s="62"/>
      <c r="P61" s="62"/>
      <c r="Q61" s="62"/>
      <c r="R61" s="62"/>
      <c r="S61" s="62"/>
      <c r="T61" s="62"/>
      <c r="U61" s="62"/>
      <c r="V61" s="62"/>
      <c r="W61" s="62"/>
      <c r="X61" s="62"/>
      <c r="Y61" s="62"/>
      <c r="Z61" s="62"/>
      <c r="AA61" s="62"/>
      <c r="AB61" s="62"/>
      <c r="AC61" s="62"/>
      <c r="AD61" s="62"/>
      <c r="AE61" s="62"/>
      <c r="AF61" s="62"/>
    </row>
    <row r="62" spans="1:32" s="91" customFormat="1" ht="195" x14ac:dyDescent="0.25">
      <c r="A62" s="36" t="s">
        <v>32</v>
      </c>
      <c r="B62" s="36" t="s">
        <v>37</v>
      </c>
      <c r="C62" s="36" t="s">
        <v>45</v>
      </c>
      <c r="D62" s="97">
        <v>2</v>
      </c>
      <c r="E62" s="46" t="s">
        <v>407</v>
      </c>
      <c r="F62" s="43" t="s">
        <v>408</v>
      </c>
      <c r="G62" s="43" t="s">
        <v>489</v>
      </c>
      <c r="H62" s="43">
        <v>2023</v>
      </c>
      <c r="I62" s="45" t="s">
        <v>187</v>
      </c>
      <c r="J62" s="75" t="s">
        <v>425</v>
      </c>
      <c r="K62" s="70"/>
      <c r="L62" s="62"/>
      <c r="M62" s="62"/>
      <c r="N62" s="62"/>
      <c r="O62" s="62"/>
      <c r="P62" s="62"/>
      <c r="Q62" s="62"/>
      <c r="R62" s="62"/>
      <c r="S62" s="62"/>
      <c r="T62" s="62"/>
      <c r="U62" s="62"/>
      <c r="V62" s="62"/>
      <c r="W62" s="62"/>
      <c r="X62" s="62"/>
      <c r="Y62" s="62"/>
      <c r="Z62" s="62"/>
      <c r="AA62" s="62"/>
      <c r="AB62" s="62"/>
      <c r="AC62" s="62"/>
      <c r="AD62" s="62"/>
      <c r="AE62" s="62"/>
      <c r="AF62" s="62"/>
    </row>
    <row r="63" spans="1:32" s="91" customFormat="1" ht="165" x14ac:dyDescent="0.25">
      <c r="A63" s="36" t="s">
        <v>32</v>
      </c>
      <c r="B63" s="36" t="s">
        <v>37</v>
      </c>
      <c r="C63" s="36" t="s">
        <v>45</v>
      </c>
      <c r="D63" s="97">
        <v>3</v>
      </c>
      <c r="E63" s="46" t="s">
        <v>409</v>
      </c>
      <c r="F63" s="43" t="s">
        <v>408</v>
      </c>
      <c r="G63" s="43" t="s">
        <v>489</v>
      </c>
      <c r="H63" s="43">
        <v>2023</v>
      </c>
      <c r="I63" s="45" t="s">
        <v>188</v>
      </c>
      <c r="J63" s="75" t="s">
        <v>362</v>
      </c>
      <c r="K63" s="70"/>
      <c r="L63" s="62"/>
      <c r="M63" s="62"/>
      <c r="N63" s="62"/>
      <c r="O63" s="62"/>
      <c r="P63" s="62"/>
      <c r="Q63" s="62"/>
      <c r="R63" s="62"/>
      <c r="S63" s="62"/>
      <c r="T63" s="62"/>
      <c r="U63" s="62"/>
      <c r="V63" s="62"/>
      <c r="W63" s="62"/>
      <c r="X63" s="62"/>
      <c r="Y63" s="62"/>
      <c r="Z63" s="62"/>
      <c r="AA63" s="62"/>
      <c r="AB63" s="62"/>
      <c r="AC63" s="62"/>
      <c r="AD63" s="62"/>
      <c r="AE63" s="62"/>
      <c r="AF63" s="62"/>
    </row>
    <row r="64" spans="1:32" s="91" customFormat="1" ht="60" x14ac:dyDescent="0.25">
      <c r="A64" s="36" t="s">
        <v>32</v>
      </c>
      <c r="B64" s="36" t="s">
        <v>37</v>
      </c>
      <c r="C64" s="36" t="s">
        <v>159</v>
      </c>
      <c r="D64" s="97"/>
      <c r="E64" s="46" t="s">
        <v>189</v>
      </c>
      <c r="F64" s="84"/>
      <c r="G64" s="43"/>
      <c r="H64" s="43"/>
      <c r="I64" s="84"/>
      <c r="J64" s="326"/>
      <c r="K64" s="70"/>
      <c r="L64" s="62"/>
      <c r="M64" s="62"/>
      <c r="N64" s="62"/>
      <c r="O64" s="62"/>
      <c r="P64" s="62"/>
      <c r="Q64" s="62"/>
      <c r="R64" s="62"/>
      <c r="S64" s="62"/>
      <c r="T64" s="62"/>
      <c r="U64" s="62"/>
      <c r="V64" s="62"/>
      <c r="W64" s="62"/>
      <c r="X64" s="62"/>
      <c r="Y64" s="62"/>
      <c r="Z64" s="62"/>
      <c r="AA64" s="62"/>
      <c r="AB64" s="62"/>
      <c r="AC64" s="62"/>
      <c r="AD64" s="62"/>
      <c r="AE64" s="62"/>
      <c r="AF64" s="62"/>
    </row>
    <row r="65" spans="1:32" s="91" customFormat="1" ht="120" x14ac:dyDescent="0.25">
      <c r="A65" s="36" t="s">
        <v>32</v>
      </c>
      <c r="B65" s="36" t="s">
        <v>37</v>
      </c>
      <c r="C65" s="36" t="s">
        <v>159</v>
      </c>
      <c r="D65" s="97">
        <v>1</v>
      </c>
      <c r="E65" s="46" t="s">
        <v>190</v>
      </c>
      <c r="F65" s="43" t="s">
        <v>406</v>
      </c>
      <c r="G65" s="43" t="s">
        <v>489</v>
      </c>
      <c r="H65" s="43">
        <v>2023</v>
      </c>
      <c r="I65" s="45" t="s">
        <v>167</v>
      </c>
      <c r="J65" s="75" t="s">
        <v>505</v>
      </c>
      <c r="K65" s="70"/>
      <c r="L65" s="62"/>
      <c r="M65" s="62"/>
      <c r="N65" s="62"/>
      <c r="O65" s="62"/>
      <c r="P65" s="62"/>
      <c r="Q65" s="62"/>
      <c r="R65" s="62"/>
      <c r="S65" s="62"/>
      <c r="T65" s="62"/>
      <c r="U65" s="62"/>
      <c r="V65" s="62"/>
      <c r="W65" s="62"/>
      <c r="X65" s="62"/>
      <c r="Y65" s="62"/>
      <c r="Z65" s="62"/>
      <c r="AA65" s="62"/>
      <c r="AB65" s="62"/>
      <c r="AC65" s="62"/>
      <c r="AD65" s="62"/>
      <c r="AE65" s="62"/>
      <c r="AF65" s="62"/>
    </row>
    <row r="66" spans="1:32" s="91" customFormat="1" ht="105" x14ac:dyDescent="0.25">
      <c r="A66" s="36" t="s">
        <v>32</v>
      </c>
      <c r="B66" s="36" t="s">
        <v>37</v>
      </c>
      <c r="C66" s="36" t="s">
        <v>159</v>
      </c>
      <c r="D66" s="97">
        <v>2</v>
      </c>
      <c r="E66" s="46" t="s">
        <v>191</v>
      </c>
      <c r="F66" s="43" t="s">
        <v>408</v>
      </c>
      <c r="G66" s="43" t="s">
        <v>489</v>
      </c>
      <c r="H66" s="43">
        <v>2023</v>
      </c>
      <c r="I66" s="45" t="s">
        <v>169</v>
      </c>
      <c r="J66" s="75" t="s">
        <v>363</v>
      </c>
      <c r="K66" s="70"/>
      <c r="L66" s="62"/>
      <c r="M66" s="62"/>
      <c r="N66" s="62"/>
      <c r="O66" s="62"/>
      <c r="P66" s="62"/>
      <c r="Q66" s="62"/>
      <c r="R66" s="62"/>
      <c r="S66" s="62"/>
      <c r="T66" s="62"/>
      <c r="U66" s="62"/>
      <c r="V66" s="62"/>
      <c r="W66" s="62"/>
      <c r="X66" s="62"/>
      <c r="Y66" s="62"/>
      <c r="Z66" s="62"/>
      <c r="AA66" s="62"/>
      <c r="AB66" s="62"/>
      <c r="AC66" s="62"/>
      <c r="AD66" s="62"/>
      <c r="AE66" s="62"/>
      <c r="AF66" s="62"/>
    </row>
    <row r="67" spans="1:32" s="91" customFormat="1" ht="255" x14ac:dyDescent="0.25">
      <c r="A67" s="36" t="s">
        <v>32</v>
      </c>
      <c r="B67" s="36" t="s">
        <v>37</v>
      </c>
      <c r="C67" s="36" t="s">
        <v>159</v>
      </c>
      <c r="D67" s="97">
        <v>3</v>
      </c>
      <c r="E67" s="46" t="s">
        <v>410</v>
      </c>
      <c r="F67" s="43" t="s">
        <v>406</v>
      </c>
      <c r="G67" s="43" t="s">
        <v>489</v>
      </c>
      <c r="H67" s="43">
        <v>2023</v>
      </c>
      <c r="I67" s="45" t="s">
        <v>192</v>
      </c>
      <c r="J67" s="75" t="s">
        <v>364</v>
      </c>
      <c r="K67" s="70"/>
      <c r="L67" s="62"/>
      <c r="M67" s="62"/>
      <c r="N67" s="62"/>
      <c r="O67" s="62"/>
      <c r="P67" s="62"/>
      <c r="Q67" s="62"/>
      <c r="R67" s="62"/>
      <c r="S67" s="62"/>
      <c r="T67" s="62"/>
      <c r="U67" s="62"/>
      <c r="V67" s="62"/>
      <c r="W67" s="62"/>
      <c r="X67" s="62"/>
      <c r="Y67" s="62"/>
      <c r="Z67" s="62"/>
      <c r="AA67" s="62"/>
      <c r="AB67" s="62"/>
      <c r="AC67" s="62"/>
      <c r="AD67" s="62"/>
      <c r="AE67" s="62"/>
      <c r="AF67" s="62"/>
    </row>
    <row r="68" spans="1:32" s="91" customFormat="1" ht="111.75" customHeight="1" x14ac:dyDescent="0.25">
      <c r="A68" s="319" t="s">
        <v>32</v>
      </c>
      <c r="B68" s="319" t="s">
        <v>37</v>
      </c>
      <c r="C68" s="319" t="s">
        <v>35</v>
      </c>
      <c r="D68" s="320"/>
      <c r="E68" s="321" t="s">
        <v>475</v>
      </c>
      <c r="F68" s="322"/>
      <c r="G68" s="322"/>
      <c r="H68" s="43"/>
      <c r="I68" s="45"/>
      <c r="J68" s="75"/>
      <c r="K68" s="70"/>
      <c r="L68" s="62"/>
      <c r="M68" s="62"/>
      <c r="N68" s="62"/>
      <c r="O68" s="62"/>
      <c r="P68" s="62"/>
      <c r="Q68" s="62"/>
      <c r="R68" s="62"/>
      <c r="S68" s="62"/>
      <c r="T68" s="62"/>
      <c r="U68" s="62"/>
      <c r="V68" s="62"/>
      <c r="W68" s="62"/>
      <c r="X68" s="62"/>
      <c r="Y68" s="62"/>
      <c r="Z68" s="62"/>
      <c r="AA68" s="62"/>
      <c r="AB68" s="62"/>
      <c r="AC68" s="62"/>
      <c r="AD68" s="62"/>
      <c r="AE68" s="62"/>
      <c r="AF68" s="62"/>
    </row>
    <row r="69" spans="1:32" s="91" customFormat="1" ht="127.5" customHeight="1" x14ac:dyDescent="0.25">
      <c r="A69" s="319" t="s">
        <v>32</v>
      </c>
      <c r="B69" s="319" t="s">
        <v>37</v>
      </c>
      <c r="C69" s="319" t="s">
        <v>35</v>
      </c>
      <c r="D69" s="320">
        <v>1</v>
      </c>
      <c r="E69" s="321" t="s">
        <v>476</v>
      </c>
      <c r="F69" s="322" t="s">
        <v>104</v>
      </c>
      <c r="G69" s="322" t="s">
        <v>496</v>
      </c>
      <c r="H69" s="43">
        <v>2023</v>
      </c>
      <c r="I69" s="321" t="s">
        <v>476</v>
      </c>
      <c r="J69" s="75" t="s">
        <v>506</v>
      </c>
      <c r="K69" s="70"/>
      <c r="L69" s="62"/>
      <c r="M69" s="62"/>
      <c r="N69" s="62"/>
      <c r="O69" s="62"/>
      <c r="P69" s="62"/>
      <c r="Q69" s="62"/>
      <c r="R69" s="62"/>
      <c r="S69" s="62"/>
      <c r="T69" s="62"/>
      <c r="U69" s="62"/>
      <c r="V69" s="62"/>
      <c r="W69" s="62"/>
      <c r="X69" s="62"/>
      <c r="Y69" s="62"/>
      <c r="Z69" s="62"/>
      <c r="AA69" s="62"/>
      <c r="AB69" s="62"/>
      <c r="AC69" s="62"/>
      <c r="AD69" s="62"/>
      <c r="AE69" s="62"/>
      <c r="AF69" s="62"/>
    </row>
    <row r="70" spans="1:32" s="100" customFormat="1" ht="28.5" x14ac:dyDescent="0.25">
      <c r="A70" s="42" t="s">
        <v>32</v>
      </c>
      <c r="B70" s="42" t="s">
        <v>48</v>
      </c>
      <c r="C70" s="42"/>
      <c r="D70" s="98"/>
      <c r="E70" s="99" t="s">
        <v>89</v>
      </c>
      <c r="F70" s="88"/>
      <c r="G70" s="88"/>
      <c r="H70" s="88"/>
      <c r="I70" s="99"/>
      <c r="J70" s="260"/>
      <c r="K70" s="81"/>
      <c r="L70" s="65"/>
      <c r="M70" s="65"/>
      <c r="N70" s="65"/>
      <c r="O70" s="65"/>
      <c r="P70" s="65"/>
      <c r="Q70" s="65"/>
      <c r="R70" s="65"/>
      <c r="S70" s="65"/>
      <c r="T70" s="65"/>
      <c r="U70" s="65"/>
      <c r="V70" s="65"/>
      <c r="W70" s="65"/>
      <c r="X70" s="65"/>
      <c r="Y70" s="65"/>
      <c r="Z70" s="65"/>
      <c r="AA70" s="65"/>
      <c r="AB70" s="65"/>
      <c r="AC70" s="65"/>
      <c r="AD70" s="65"/>
      <c r="AE70" s="65"/>
      <c r="AF70" s="65"/>
    </row>
    <row r="71" spans="1:32" s="91" customFormat="1" ht="105" x14ac:dyDescent="0.25">
      <c r="A71" s="36" t="s">
        <v>32</v>
      </c>
      <c r="B71" s="36" t="s">
        <v>48</v>
      </c>
      <c r="C71" s="36" t="s">
        <v>32</v>
      </c>
      <c r="D71" s="97"/>
      <c r="E71" s="46" t="s">
        <v>90</v>
      </c>
      <c r="F71" s="43" t="s">
        <v>406</v>
      </c>
      <c r="G71" s="43" t="s">
        <v>489</v>
      </c>
      <c r="H71" s="43">
        <v>2023</v>
      </c>
      <c r="I71" s="45"/>
      <c r="J71" s="258"/>
      <c r="K71" s="70"/>
      <c r="L71" s="62"/>
      <c r="M71" s="62"/>
      <c r="N71" s="62"/>
      <c r="O71" s="62"/>
      <c r="P71" s="62"/>
      <c r="Q71" s="62"/>
      <c r="R71" s="62"/>
      <c r="S71" s="62"/>
      <c r="T71" s="62"/>
      <c r="U71" s="62"/>
      <c r="V71" s="62"/>
      <c r="W71" s="62"/>
      <c r="X71" s="62"/>
      <c r="Y71" s="62"/>
      <c r="Z71" s="62"/>
      <c r="AA71" s="62"/>
      <c r="AB71" s="62"/>
      <c r="AC71" s="62"/>
      <c r="AD71" s="62"/>
      <c r="AE71" s="62"/>
      <c r="AF71" s="62"/>
    </row>
    <row r="72" spans="1:32" s="91" customFormat="1" ht="105" x14ac:dyDescent="0.25">
      <c r="A72" s="36" t="s">
        <v>32</v>
      </c>
      <c r="B72" s="36" t="s">
        <v>48</v>
      </c>
      <c r="C72" s="36" t="s">
        <v>32</v>
      </c>
      <c r="D72" s="97">
        <v>1</v>
      </c>
      <c r="E72" s="46" t="s">
        <v>44</v>
      </c>
      <c r="F72" s="43" t="s">
        <v>406</v>
      </c>
      <c r="G72" s="43" t="s">
        <v>489</v>
      </c>
      <c r="H72" s="43">
        <v>2023</v>
      </c>
      <c r="I72" s="45" t="s">
        <v>44</v>
      </c>
      <c r="J72" s="75" t="s">
        <v>507</v>
      </c>
      <c r="K72" s="70"/>
      <c r="L72" s="71"/>
      <c r="M72" s="62"/>
      <c r="N72" s="62"/>
      <c r="O72" s="62"/>
      <c r="P72" s="62"/>
      <c r="Q72" s="62"/>
      <c r="R72" s="62"/>
      <c r="S72" s="62"/>
      <c r="T72" s="62"/>
      <c r="U72" s="62"/>
      <c r="V72" s="62"/>
      <c r="W72" s="62"/>
      <c r="X72" s="62"/>
      <c r="Y72" s="62"/>
      <c r="Z72" s="62"/>
      <c r="AA72" s="62"/>
      <c r="AB72" s="62"/>
      <c r="AC72" s="62"/>
      <c r="AD72" s="62"/>
      <c r="AE72" s="62"/>
      <c r="AF72" s="62"/>
    </row>
    <row r="73" spans="1:32" s="91" customFormat="1" ht="60" x14ac:dyDescent="0.25">
      <c r="A73" s="36" t="s">
        <v>32</v>
      </c>
      <c r="B73" s="36" t="s">
        <v>48</v>
      </c>
      <c r="C73" s="36" t="s">
        <v>38</v>
      </c>
      <c r="D73" s="97"/>
      <c r="E73" s="46" t="s">
        <v>92</v>
      </c>
      <c r="F73" s="43" t="s">
        <v>33</v>
      </c>
      <c r="G73" s="43" t="s">
        <v>489</v>
      </c>
      <c r="H73" s="43">
        <v>2023</v>
      </c>
      <c r="I73" s="45" t="s">
        <v>193</v>
      </c>
      <c r="J73" s="258"/>
      <c r="K73" s="70"/>
      <c r="L73" s="62"/>
      <c r="M73" s="62"/>
      <c r="N73" s="62"/>
      <c r="O73" s="62"/>
      <c r="P73" s="62"/>
      <c r="Q73" s="62"/>
      <c r="R73" s="62"/>
      <c r="S73" s="62"/>
      <c r="T73" s="62"/>
      <c r="U73" s="62"/>
      <c r="V73" s="62"/>
      <c r="W73" s="62"/>
      <c r="X73" s="62"/>
      <c r="Y73" s="62"/>
      <c r="Z73" s="62"/>
      <c r="AA73" s="62"/>
      <c r="AB73" s="62"/>
      <c r="AC73" s="62"/>
      <c r="AD73" s="62"/>
      <c r="AE73" s="62"/>
      <c r="AF73" s="62"/>
    </row>
    <row r="74" spans="1:32" s="91" customFormat="1" ht="255" x14ac:dyDescent="0.25">
      <c r="A74" s="36" t="s">
        <v>32</v>
      </c>
      <c r="B74" s="36" t="s">
        <v>48</v>
      </c>
      <c r="C74" s="36" t="s">
        <v>38</v>
      </c>
      <c r="D74" s="97">
        <v>1</v>
      </c>
      <c r="E74" s="46" t="s">
        <v>295</v>
      </c>
      <c r="F74" s="43" t="s">
        <v>33</v>
      </c>
      <c r="G74" s="43" t="s">
        <v>489</v>
      </c>
      <c r="H74" s="43">
        <v>2023</v>
      </c>
      <c r="I74" s="45" t="s">
        <v>193</v>
      </c>
      <c r="J74" s="327" t="s">
        <v>444</v>
      </c>
      <c r="K74" s="282"/>
      <c r="L74" s="62"/>
      <c r="M74" s="62"/>
      <c r="N74" s="62"/>
      <c r="O74" s="62"/>
      <c r="P74" s="62"/>
      <c r="Q74" s="62"/>
      <c r="R74" s="62"/>
      <c r="S74" s="62"/>
      <c r="T74" s="62"/>
      <c r="U74" s="62"/>
      <c r="V74" s="62"/>
      <c r="W74" s="62"/>
      <c r="X74" s="62"/>
      <c r="Y74" s="62"/>
      <c r="Z74" s="62"/>
      <c r="AA74" s="62"/>
      <c r="AB74" s="62"/>
      <c r="AC74" s="62"/>
      <c r="AD74" s="62"/>
      <c r="AE74" s="62"/>
      <c r="AF74" s="62"/>
    </row>
    <row r="75" spans="1:32" s="91" customFormat="1" ht="135" x14ac:dyDescent="0.25">
      <c r="A75" s="36" t="s">
        <v>32</v>
      </c>
      <c r="B75" s="36" t="s">
        <v>48</v>
      </c>
      <c r="C75" s="36" t="s">
        <v>41</v>
      </c>
      <c r="D75" s="97"/>
      <c r="E75" s="45" t="s">
        <v>296</v>
      </c>
      <c r="F75" s="43" t="s">
        <v>33</v>
      </c>
      <c r="G75" s="43" t="s">
        <v>489</v>
      </c>
      <c r="H75" s="43">
        <v>2023</v>
      </c>
      <c r="I75" s="45" t="s">
        <v>194</v>
      </c>
      <c r="J75" s="75" t="s">
        <v>411</v>
      </c>
      <c r="K75" s="70"/>
      <c r="L75" s="62"/>
      <c r="M75" s="62"/>
      <c r="N75" s="62"/>
      <c r="O75" s="62"/>
      <c r="P75" s="62"/>
      <c r="Q75" s="62"/>
      <c r="R75" s="62"/>
      <c r="S75" s="62"/>
      <c r="T75" s="62"/>
      <c r="U75" s="62"/>
      <c r="V75" s="62"/>
      <c r="W75" s="62"/>
      <c r="X75" s="62"/>
      <c r="Y75" s="62"/>
      <c r="Z75" s="62"/>
      <c r="AA75" s="62"/>
      <c r="AB75" s="62"/>
      <c r="AC75" s="62"/>
      <c r="AD75" s="62"/>
      <c r="AE75" s="62"/>
      <c r="AF75" s="62"/>
    </row>
    <row r="76" spans="1:32" s="74" customFormat="1" ht="90.75" customHeight="1" x14ac:dyDescent="0.25">
      <c r="A76" s="36" t="s">
        <v>32</v>
      </c>
      <c r="B76" s="36" t="s">
        <v>48</v>
      </c>
      <c r="C76" s="36" t="s">
        <v>40</v>
      </c>
      <c r="D76" s="36"/>
      <c r="E76" s="46" t="s">
        <v>298</v>
      </c>
      <c r="F76" s="43" t="s">
        <v>33</v>
      </c>
      <c r="G76" s="43" t="s">
        <v>489</v>
      </c>
      <c r="H76" s="43">
        <v>2023</v>
      </c>
      <c r="I76" s="45" t="s">
        <v>297</v>
      </c>
      <c r="J76" s="75" t="s">
        <v>445</v>
      </c>
      <c r="K76" s="282"/>
      <c r="L76" s="62"/>
      <c r="M76" s="62"/>
      <c r="N76" s="62"/>
      <c r="O76" s="62"/>
      <c r="P76" s="62"/>
      <c r="Q76" s="62"/>
      <c r="R76" s="62"/>
      <c r="S76" s="62"/>
      <c r="T76" s="62"/>
      <c r="U76" s="62"/>
      <c r="V76" s="62"/>
      <c r="W76" s="62"/>
      <c r="X76" s="62"/>
      <c r="Y76" s="62"/>
      <c r="Z76" s="62"/>
      <c r="AA76" s="62"/>
      <c r="AB76" s="62"/>
      <c r="AC76" s="62"/>
      <c r="AD76" s="62"/>
      <c r="AE76" s="62"/>
      <c r="AF76" s="62"/>
    </row>
    <row r="77" spans="1:32" ht="28.5" customHeight="1" x14ac:dyDescent="0.25">
      <c r="A77" s="42" t="s">
        <v>32</v>
      </c>
      <c r="B77" s="42" t="s">
        <v>49</v>
      </c>
      <c r="C77" s="42"/>
      <c r="D77" s="42"/>
      <c r="E77" s="99" t="s">
        <v>51</v>
      </c>
      <c r="F77" s="101"/>
      <c r="G77" s="88"/>
      <c r="H77" s="43"/>
      <c r="I77" s="99"/>
      <c r="J77" s="260"/>
      <c r="K77" s="70"/>
      <c r="L77" s="102"/>
    </row>
    <row r="78" spans="1:32" ht="60" customHeight="1" x14ac:dyDescent="0.25">
      <c r="A78" s="36" t="s">
        <v>32</v>
      </c>
      <c r="B78" s="36" t="s">
        <v>49</v>
      </c>
      <c r="C78" s="36" t="s">
        <v>32</v>
      </c>
      <c r="D78" s="36"/>
      <c r="E78" s="46" t="s">
        <v>93</v>
      </c>
      <c r="F78" s="43" t="s">
        <v>33</v>
      </c>
      <c r="G78" s="43" t="s">
        <v>489</v>
      </c>
      <c r="H78" s="43">
        <v>2023</v>
      </c>
      <c r="I78" s="46" t="s">
        <v>299</v>
      </c>
      <c r="J78" s="258"/>
      <c r="K78" s="70"/>
    </row>
    <row r="79" spans="1:32" ht="120" x14ac:dyDescent="0.25">
      <c r="A79" s="36" t="s">
        <v>32</v>
      </c>
      <c r="B79" s="36" t="s">
        <v>49</v>
      </c>
      <c r="C79" s="36" t="s">
        <v>32</v>
      </c>
      <c r="D79" s="36" t="s">
        <v>34</v>
      </c>
      <c r="E79" s="46" t="s">
        <v>94</v>
      </c>
      <c r="F79" s="43" t="s">
        <v>33</v>
      </c>
      <c r="G79" s="43" t="s">
        <v>489</v>
      </c>
      <c r="H79" s="43">
        <v>2023</v>
      </c>
      <c r="I79" s="46" t="s">
        <v>195</v>
      </c>
      <c r="J79" s="179" t="s">
        <v>508</v>
      </c>
      <c r="K79" s="70"/>
    </row>
    <row r="80" spans="1:32" ht="45" x14ac:dyDescent="0.25">
      <c r="A80" s="36" t="s">
        <v>32</v>
      </c>
      <c r="B80" s="36" t="s">
        <v>49</v>
      </c>
      <c r="C80" s="36" t="s">
        <v>32</v>
      </c>
      <c r="D80" s="36" t="s">
        <v>37</v>
      </c>
      <c r="E80" s="45" t="s">
        <v>108</v>
      </c>
      <c r="F80" s="43" t="s">
        <v>33</v>
      </c>
      <c r="G80" s="43" t="s">
        <v>489</v>
      </c>
      <c r="H80" s="43">
        <v>2023</v>
      </c>
      <c r="I80" s="46" t="s">
        <v>196</v>
      </c>
      <c r="J80" s="179" t="s">
        <v>509</v>
      </c>
      <c r="K80" s="70"/>
    </row>
    <row r="81" spans="1:32" ht="60" x14ac:dyDescent="0.25">
      <c r="A81" s="36" t="s">
        <v>32</v>
      </c>
      <c r="B81" s="36" t="s">
        <v>49</v>
      </c>
      <c r="C81" s="36" t="s">
        <v>32</v>
      </c>
      <c r="D81" s="36" t="s">
        <v>48</v>
      </c>
      <c r="E81" s="46" t="s">
        <v>197</v>
      </c>
      <c r="F81" s="43" t="s">
        <v>33</v>
      </c>
      <c r="G81" s="43" t="s">
        <v>489</v>
      </c>
      <c r="H81" s="43">
        <v>2023</v>
      </c>
      <c r="I81" s="46" t="s">
        <v>198</v>
      </c>
      <c r="J81" s="179" t="s">
        <v>511</v>
      </c>
      <c r="K81" s="70"/>
    </row>
    <row r="82" spans="1:32" ht="30" customHeight="1" x14ac:dyDescent="0.25">
      <c r="A82" s="36" t="s">
        <v>32</v>
      </c>
      <c r="B82" s="36" t="s">
        <v>49</v>
      </c>
      <c r="C82" s="36" t="s">
        <v>32</v>
      </c>
      <c r="D82" s="36" t="s">
        <v>49</v>
      </c>
      <c r="E82" s="46" t="s">
        <v>122</v>
      </c>
      <c r="F82" s="43" t="s">
        <v>104</v>
      </c>
      <c r="G82" s="43" t="s">
        <v>489</v>
      </c>
      <c r="H82" s="43">
        <v>2023</v>
      </c>
      <c r="I82" s="46" t="s">
        <v>199</v>
      </c>
      <c r="J82" s="179" t="s">
        <v>510</v>
      </c>
      <c r="K82" s="70"/>
    </row>
    <row r="83" spans="1:32" ht="75" x14ac:dyDescent="0.25">
      <c r="A83" s="36" t="s">
        <v>32</v>
      </c>
      <c r="B83" s="36" t="s">
        <v>49</v>
      </c>
      <c r="C83" s="36" t="s">
        <v>38</v>
      </c>
      <c r="D83" s="36"/>
      <c r="E83" s="46" t="s">
        <v>300</v>
      </c>
      <c r="F83" s="43"/>
      <c r="G83" s="43"/>
      <c r="H83" s="43"/>
      <c r="I83" s="46"/>
      <c r="J83" s="258"/>
      <c r="K83" s="70"/>
    </row>
    <row r="84" spans="1:32" ht="149.25" customHeight="1" x14ac:dyDescent="0.25">
      <c r="A84" s="36" t="s">
        <v>32</v>
      </c>
      <c r="B84" s="36" t="s">
        <v>49</v>
      </c>
      <c r="C84" s="36" t="s">
        <v>38</v>
      </c>
      <c r="D84" s="36" t="s">
        <v>34</v>
      </c>
      <c r="E84" s="46" t="s">
        <v>84</v>
      </c>
      <c r="F84" s="43" t="s">
        <v>201</v>
      </c>
      <c r="G84" s="43" t="s">
        <v>489</v>
      </c>
      <c r="H84" s="43">
        <v>2023</v>
      </c>
      <c r="I84" s="46" t="s">
        <v>332</v>
      </c>
      <c r="J84" s="324" t="s">
        <v>512</v>
      </c>
      <c r="K84" s="70"/>
    </row>
    <row r="85" spans="1:32" ht="75" x14ac:dyDescent="0.25">
      <c r="A85" s="36" t="s">
        <v>32</v>
      </c>
      <c r="B85" s="36" t="s">
        <v>49</v>
      </c>
      <c r="C85" s="36" t="s">
        <v>41</v>
      </c>
      <c r="D85" s="36"/>
      <c r="E85" s="46" t="s">
        <v>301</v>
      </c>
      <c r="F85" s="43"/>
      <c r="G85" s="43"/>
      <c r="H85" s="43"/>
      <c r="I85" s="46"/>
      <c r="J85" s="259"/>
      <c r="K85" s="178"/>
      <c r="L85" s="71"/>
    </row>
    <row r="86" spans="1:32" ht="330" x14ac:dyDescent="0.25">
      <c r="A86" s="36" t="s">
        <v>32</v>
      </c>
      <c r="B86" s="36" t="s">
        <v>49</v>
      </c>
      <c r="C86" s="36" t="s">
        <v>41</v>
      </c>
      <c r="D86" s="36" t="s">
        <v>34</v>
      </c>
      <c r="E86" s="46" t="s">
        <v>468</v>
      </c>
      <c r="F86" s="43" t="s">
        <v>33</v>
      </c>
      <c r="G86" s="43" t="s">
        <v>489</v>
      </c>
      <c r="H86" s="43">
        <v>2023</v>
      </c>
      <c r="I86" s="46" t="s">
        <v>202</v>
      </c>
      <c r="J86" s="75" t="s">
        <v>513</v>
      </c>
      <c r="K86" s="70"/>
    </row>
    <row r="87" spans="1:32" ht="285" x14ac:dyDescent="0.25">
      <c r="A87" s="36" t="s">
        <v>32</v>
      </c>
      <c r="B87" s="36" t="s">
        <v>49</v>
      </c>
      <c r="C87" s="36" t="s">
        <v>41</v>
      </c>
      <c r="D87" s="36" t="s">
        <v>37</v>
      </c>
      <c r="E87" s="45" t="s">
        <v>277</v>
      </c>
      <c r="F87" s="43" t="s">
        <v>412</v>
      </c>
      <c r="G87" s="43" t="s">
        <v>489</v>
      </c>
      <c r="H87" s="43">
        <v>2023</v>
      </c>
      <c r="I87" s="45" t="s">
        <v>202</v>
      </c>
      <c r="J87" s="179" t="s">
        <v>523</v>
      </c>
      <c r="K87" s="70"/>
    </row>
    <row r="88" spans="1:32" ht="135" x14ac:dyDescent="0.25">
      <c r="A88" s="36" t="s">
        <v>32</v>
      </c>
      <c r="B88" s="36" t="s">
        <v>49</v>
      </c>
      <c r="C88" s="36" t="s">
        <v>41</v>
      </c>
      <c r="D88" s="36" t="s">
        <v>48</v>
      </c>
      <c r="E88" s="45" t="s">
        <v>333</v>
      </c>
      <c r="F88" s="43" t="s">
        <v>104</v>
      </c>
      <c r="G88" s="43" t="s">
        <v>489</v>
      </c>
      <c r="H88" s="43">
        <v>2023</v>
      </c>
      <c r="I88" s="45" t="s">
        <v>202</v>
      </c>
      <c r="J88" s="179" t="s">
        <v>514</v>
      </c>
      <c r="K88" s="70"/>
    </row>
    <row r="89" spans="1:32" ht="90" x14ac:dyDescent="0.25">
      <c r="A89" s="193" t="s">
        <v>32</v>
      </c>
      <c r="B89" s="36" t="s">
        <v>49</v>
      </c>
      <c r="C89" s="36" t="s">
        <v>41</v>
      </c>
      <c r="D89" s="193" t="s">
        <v>49</v>
      </c>
      <c r="E89" s="194" t="s">
        <v>414</v>
      </c>
      <c r="F89" s="43" t="s">
        <v>413</v>
      </c>
      <c r="G89" s="43" t="s">
        <v>489</v>
      </c>
      <c r="H89" s="43">
        <v>2023</v>
      </c>
      <c r="I89" s="45" t="s">
        <v>202</v>
      </c>
      <c r="J89" s="179" t="s">
        <v>515</v>
      </c>
      <c r="K89" s="70"/>
    </row>
    <row r="90" spans="1:32" ht="45" x14ac:dyDescent="0.25">
      <c r="A90" s="193" t="s">
        <v>32</v>
      </c>
      <c r="B90" s="36" t="s">
        <v>49</v>
      </c>
      <c r="C90" s="36" t="s">
        <v>41</v>
      </c>
      <c r="D90" s="193" t="s">
        <v>50</v>
      </c>
      <c r="E90" s="194" t="s">
        <v>100</v>
      </c>
      <c r="F90" s="43" t="s">
        <v>33</v>
      </c>
      <c r="G90" s="43" t="s">
        <v>489</v>
      </c>
      <c r="H90" s="43">
        <v>2023</v>
      </c>
      <c r="I90" s="45" t="s">
        <v>202</v>
      </c>
      <c r="J90" s="179" t="s">
        <v>361</v>
      </c>
      <c r="K90" s="70"/>
    </row>
    <row r="91" spans="1:32" ht="300" x14ac:dyDescent="0.25">
      <c r="A91" s="193" t="s">
        <v>32</v>
      </c>
      <c r="B91" s="36" t="s">
        <v>49</v>
      </c>
      <c r="C91" s="36" t="s">
        <v>41</v>
      </c>
      <c r="D91" s="193" t="s">
        <v>74</v>
      </c>
      <c r="E91" s="194" t="s">
        <v>383</v>
      </c>
      <c r="F91" s="43" t="s">
        <v>33</v>
      </c>
      <c r="G91" s="43" t="s">
        <v>489</v>
      </c>
      <c r="H91" s="43">
        <v>2023</v>
      </c>
      <c r="I91" s="45" t="s">
        <v>202</v>
      </c>
      <c r="J91" s="179" t="s">
        <v>524</v>
      </c>
      <c r="K91" s="70"/>
    </row>
    <row r="92" spans="1:32" ht="120" x14ac:dyDescent="0.25">
      <c r="A92" s="193" t="s">
        <v>32</v>
      </c>
      <c r="B92" s="36" t="s">
        <v>49</v>
      </c>
      <c r="C92" s="36" t="s">
        <v>41</v>
      </c>
      <c r="D92" s="193" t="s">
        <v>119</v>
      </c>
      <c r="E92" s="194" t="s">
        <v>126</v>
      </c>
      <c r="F92" s="43" t="s">
        <v>415</v>
      </c>
      <c r="G92" s="43" t="s">
        <v>489</v>
      </c>
      <c r="H92" s="43">
        <v>2023</v>
      </c>
      <c r="I92" s="45" t="s">
        <v>203</v>
      </c>
      <c r="J92" s="75" t="s">
        <v>361</v>
      </c>
      <c r="K92" s="70"/>
    </row>
    <row r="93" spans="1:32" ht="120" x14ac:dyDescent="0.25">
      <c r="A93" s="193" t="s">
        <v>32</v>
      </c>
      <c r="B93" s="36" t="s">
        <v>49</v>
      </c>
      <c r="C93" s="36" t="s">
        <v>41</v>
      </c>
      <c r="D93" s="193" t="s">
        <v>113</v>
      </c>
      <c r="E93" s="194" t="s">
        <v>359</v>
      </c>
      <c r="F93" s="43" t="s">
        <v>415</v>
      </c>
      <c r="G93" s="43" t="s">
        <v>489</v>
      </c>
      <c r="H93" s="43">
        <v>2023</v>
      </c>
      <c r="I93" s="45" t="s">
        <v>367</v>
      </c>
      <c r="J93" s="75" t="s">
        <v>361</v>
      </c>
      <c r="K93" s="70"/>
    </row>
    <row r="94" spans="1:32" ht="30" x14ac:dyDescent="0.25">
      <c r="A94" s="193" t="s">
        <v>32</v>
      </c>
      <c r="B94" s="36" t="s">
        <v>49</v>
      </c>
      <c r="C94" s="36" t="s">
        <v>41</v>
      </c>
      <c r="D94" s="193" t="s">
        <v>125</v>
      </c>
      <c r="E94" s="194" t="s">
        <v>287</v>
      </c>
      <c r="F94" s="43" t="s">
        <v>33</v>
      </c>
      <c r="G94" s="43" t="s">
        <v>489</v>
      </c>
      <c r="H94" s="43">
        <v>2023</v>
      </c>
      <c r="I94" s="45"/>
      <c r="J94" s="75" t="s">
        <v>368</v>
      </c>
      <c r="K94" s="70"/>
    </row>
    <row r="95" spans="1:32" s="66" customFormat="1" x14ac:dyDescent="0.25">
      <c r="A95" s="126" t="s">
        <v>32</v>
      </c>
      <c r="B95" s="126" t="s">
        <v>50</v>
      </c>
      <c r="C95" s="126"/>
      <c r="D95" s="126"/>
      <c r="E95" s="128" t="s">
        <v>289</v>
      </c>
      <c r="F95" s="88"/>
      <c r="G95" s="205"/>
      <c r="H95" s="205"/>
      <c r="I95" s="128"/>
      <c r="J95" s="261"/>
      <c r="K95" s="81"/>
      <c r="L95" s="65"/>
      <c r="M95" s="65"/>
      <c r="N95" s="65"/>
      <c r="O95" s="65"/>
      <c r="P95" s="65"/>
      <c r="Q95" s="65"/>
      <c r="R95" s="65"/>
      <c r="S95" s="65"/>
      <c r="T95" s="65"/>
      <c r="U95" s="65"/>
      <c r="V95" s="65"/>
      <c r="W95" s="65"/>
      <c r="X95" s="65"/>
      <c r="Y95" s="65"/>
      <c r="Z95" s="65"/>
      <c r="AA95" s="65"/>
      <c r="AB95" s="65"/>
      <c r="AC95" s="65"/>
      <c r="AD95" s="65"/>
      <c r="AE95" s="65"/>
      <c r="AF95" s="65"/>
    </row>
    <row r="96" spans="1:32" ht="30" x14ac:dyDescent="0.25">
      <c r="A96" s="193" t="s">
        <v>32</v>
      </c>
      <c r="B96" s="193" t="s">
        <v>50</v>
      </c>
      <c r="C96" s="193" t="s">
        <v>32</v>
      </c>
      <c r="D96" s="193"/>
      <c r="E96" s="45" t="s">
        <v>102</v>
      </c>
      <c r="F96" s="43"/>
      <c r="G96" s="43"/>
      <c r="H96" s="43"/>
      <c r="I96" s="50"/>
      <c r="J96" s="328"/>
      <c r="K96" s="70"/>
    </row>
    <row r="97" spans="1:12" ht="195" x14ac:dyDescent="0.25">
      <c r="A97" s="193" t="s">
        <v>32</v>
      </c>
      <c r="B97" s="193" t="s">
        <v>50</v>
      </c>
      <c r="C97" s="193" t="s">
        <v>32</v>
      </c>
      <c r="D97" s="193" t="s">
        <v>34</v>
      </c>
      <c r="E97" s="45" t="s">
        <v>103</v>
      </c>
      <c r="F97" s="43" t="s">
        <v>33</v>
      </c>
      <c r="G97" s="43" t="s">
        <v>489</v>
      </c>
      <c r="H97" s="43">
        <v>2023</v>
      </c>
      <c r="I97" s="50" t="s">
        <v>204</v>
      </c>
      <c r="J97" s="179" t="s">
        <v>518</v>
      </c>
      <c r="K97" s="72"/>
    </row>
    <row r="98" spans="1:12" ht="105" customHeight="1" x14ac:dyDescent="0.25">
      <c r="A98" s="193" t="s">
        <v>32</v>
      </c>
      <c r="B98" s="193" t="s">
        <v>50</v>
      </c>
      <c r="C98" s="193" t="s">
        <v>32</v>
      </c>
      <c r="D98" s="193" t="s">
        <v>37</v>
      </c>
      <c r="E98" s="45" t="s">
        <v>106</v>
      </c>
      <c r="F98" s="43" t="s">
        <v>33</v>
      </c>
      <c r="G98" s="43" t="s">
        <v>489</v>
      </c>
      <c r="H98" s="43">
        <v>2023</v>
      </c>
      <c r="I98" s="50" t="s">
        <v>204</v>
      </c>
      <c r="J98" s="179" t="s">
        <v>517</v>
      </c>
      <c r="K98" s="70"/>
      <c r="L98" s="78"/>
    </row>
    <row r="99" spans="1:12" ht="45" x14ac:dyDescent="0.25">
      <c r="A99" s="193" t="s">
        <v>32</v>
      </c>
      <c r="B99" s="193" t="s">
        <v>50</v>
      </c>
      <c r="C99" s="193" t="s">
        <v>32</v>
      </c>
      <c r="D99" s="193" t="s">
        <v>48</v>
      </c>
      <c r="E99" s="194" t="s">
        <v>205</v>
      </c>
      <c r="F99" s="43" t="s">
        <v>33</v>
      </c>
      <c r="G99" s="43" t="s">
        <v>489</v>
      </c>
      <c r="H99" s="43">
        <v>2023</v>
      </c>
      <c r="I99" s="50" t="s">
        <v>206</v>
      </c>
      <c r="J99" s="75" t="s">
        <v>416</v>
      </c>
      <c r="K99" s="70"/>
    </row>
    <row r="100" spans="1:12" ht="90" x14ac:dyDescent="0.25">
      <c r="A100" s="193" t="s">
        <v>32</v>
      </c>
      <c r="B100" s="193" t="s">
        <v>50</v>
      </c>
      <c r="C100" s="193" t="s">
        <v>32</v>
      </c>
      <c r="D100" s="193" t="s">
        <v>49</v>
      </c>
      <c r="E100" s="194" t="s">
        <v>341</v>
      </c>
      <c r="F100" s="43" t="s">
        <v>33</v>
      </c>
      <c r="G100" s="43" t="s">
        <v>489</v>
      </c>
      <c r="H100" s="43">
        <v>2023</v>
      </c>
      <c r="I100" s="50" t="s">
        <v>342</v>
      </c>
      <c r="J100" s="75" t="s">
        <v>516</v>
      </c>
      <c r="K100" s="70"/>
    </row>
    <row r="101" spans="1:12" ht="45" x14ac:dyDescent="0.25">
      <c r="A101" s="193" t="s">
        <v>32</v>
      </c>
      <c r="B101" s="193" t="s">
        <v>50</v>
      </c>
      <c r="C101" s="193" t="s">
        <v>38</v>
      </c>
      <c r="D101" s="193"/>
      <c r="E101" s="194" t="s">
        <v>207</v>
      </c>
      <c r="F101" s="43"/>
      <c r="G101" s="195"/>
      <c r="H101" s="43"/>
      <c r="I101" s="194"/>
      <c r="J101" s="262"/>
      <c r="K101" s="103"/>
    </row>
    <row r="102" spans="1:12" ht="75" x14ac:dyDescent="0.25">
      <c r="A102" s="193" t="s">
        <v>32</v>
      </c>
      <c r="B102" s="193" t="s">
        <v>50</v>
      </c>
      <c r="C102" s="193" t="s">
        <v>38</v>
      </c>
      <c r="D102" s="193" t="s">
        <v>34</v>
      </c>
      <c r="E102" s="194" t="s">
        <v>208</v>
      </c>
      <c r="F102" s="43" t="s">
        <v>33</v>
      </c>
      <c r="G102" s="43" t="s">
        <v>489</v>
      </c>
      <c r="H102" s="43">
        <v>2023</v>
      </c>
      <c r="I102" s="194" t="s">
        <v>302</v>
      </c>
      <c r="J102" s="75" t="s">
        <v>361</v>
      </c>
      <c r="K102" s="104"/>
    </row>
    <row r="103" spans="1:12" ht="75" x14ac:dyDescent="0.25">
      <c r="A103" s="193" t="s">
        <v>32</v>
      </c>
      <c r="B103" s="193" t="s">
        <v>50</v>
      </c>
      <c r="C103" s="193" t="s">
        <v>38</v>
      </c>
      <c r="D103" s="193" t="s">
        <v>37</v>
      </c>
      <c r="E103" s="194" t="s">
        <v>209</v>
      </c>
      <c r="F103" s="43" t="s">
        <v>33</v>
      </c>
      <c r="G103" s="43" t="s">
        <v>489</v>
      </c>
      <c r="H103" s="43">
        <v>2023</v>
      </c>
      <c r="I103" s="194" t="s">
        <v>302</v>
      </c>
      <c r="J103" s="75" t="s">
        <v>361</v>
      </c>
      <c r="K103" s="104"/>
    </row>
    <row r="104" spans="1:12" ht="75" x14ac:dyDescent="0.25">
      <c r="A104" s="193" t="s">
        <v>32</v>
      </c>
      <c r="B104" s="193" t="s">
        <v>50</v>
      </c>
      <c r="C104" s="193" t="s">
        <v>38</v>
      </c>
      <c r="D104" s="193" t="s">
        <v>48</v>
      </c>
      <c r="E104" s="194" t="s">
        <v>210</v>
      </c>
      <c r="F104" s="43" t="s">
        <v>33</v>
      </c>
      <c r="G104" s="43" t="s">
        <v>489</v>
      </c>
      <c r="H104" s="43">
        <v>2023</v>
      </c>
      <c r="I104" s="194" t="s">
        <v>302</v>
      </c>
      <c r="J104" s="75" t="s">
        <v>361</v>
      </c>
      <c r="K104" s="104"/>
    </row>
    <row r="106" spans="1:12" x14ac:dyDescent="0.25">
      <c r="A106" s="388" t="s">
        <v>211</v>
      </c>
      <c r="B106" s="388"/>
      <c r="C106" s="388"/>
      <c r="D106" s="388"/>
      <c r="E106" s="388"/>
      <c r="F106" s="388"/>
      <c r="G106" s="388"/>
      <c r="H106" s="388"/>
      <c r="I106" s="388"/>
      <c r="J106" s="388"/>
    </row>
  </sheetData>
  <autoFilter ref="A5:WVS104"/>
  <mergeCells count="11">
    <mergeCell ref="K4:K5"/>
    <mergeCell ref="A106:J106"/>
    <mergeCell ref="A2:J2"/>
    <mergeCell ref="A3:J3"/>
    <mergeCell ref="A4:D4"/>
    <mergeCell ref="E4:E5"/>
    <mergeCell ref="F4:F5"/>
    <mergeCell ref="G4:G5"/>
    <mergeCell ref="H4:H5"/>
    <mergeCell ref="I4:I5"/>
    <mergeCell ref="J4:J5"/>
  </mergeCells>
  <pageMargins left="0.70866141732283472" right="0.70866141732283472" top="0.35433070866141736" bottom="0.15748031496062992" header="0.31496062992125984" footer="0.31496062992125984"/>
  <pageSetup paperSize="9" scale="58" orientation="landscape" r:id="rId1"/>
  <rowBreaks count="3" manualBreakCount="3">
    <brk id="32" max="10" man="1"/>
    <brk id="39" max="10" man="1"/>
    <brk id="92" max="10"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U14"/>
  <sheetViews>
    <sheetView zoomScale="80" zoomScaleNormal="80" workbookViewId="0">
      <selection activeCell="G13" sqref="G13"/>
    </sheetView>
  </sheetViews>
  <sheetFormatPr defaultRowHeight="15" x14ac:dyDescent="0.25"/>
  <cols>
    <col min="1" max="2" width="5" style="8" customWidth="1"/>
    <col min="3" max="3" width="31.5703125" style="8" customWidth="1"/>
    <col min="4" max="4" width="25.140625" style="8" customWidth="1"/>
    <col min="5" max="5" width="10.7109375" style="8" customWidth="1"/>
    <col min="6" max="7" width="9.140625" style="8"/>
    <col min="8" max="8" width="13.140625" style="8" customWidth="1"/>
    <col min="9" max="10" width="10.7109375" style="8" customWidth="1"/>
    <col min="11" max="11" width="11.42578125" style="8" customWidth="1"/>
    <col min="12" max="12" width="10.28515625" style="8" customWidth="1"/>
    <col min="13" max="13" width="10.7109375" style="8" customWidth="1"/>
    <col min="14" max="14" width="10.28515625" style="8" bestFit="1" customWidth="1"/>
    <col min="15" max="15" width="10.28515625" style="8" customWidth="1"/>
    <col min="16" max="16" width="10.28515625" style="8" bestFit="1" customWidth="1"/>
    <col min="17" max="18" width="9.140625" style="8"/>
    <col min="19" max="20" width="11.5703125" style="8" customWidth="1"/>
    <col min="21" max="21" width="14.28515625" style="8" customWidth="1"/>
    <col min="22" max="16384" width="9.140625" style="8"/>
  </cols>
  <sheetData>
    <row r="1" spans="1:21" x14ac:dyDescent="0.25">
      <c r="A1" s="379" t="s">
        <v>60</v>
      </c>
      <c r="B1" s="379"/>
      <c r="C1" s="379"/>
      <c r="D1" s="379"/>
      <c r="E1" s="379"/>
      <c r="F1" s="379"/>
      <c r="G1" s="379"/>
      <c r="H1" s="379"/>
      <c r="I1" s="379"/>
      <c r="J1" s="379"/>
      <c r="K1" s="379"/>
      <c r="L1" s="379"/>
      <c r="M1" s="379"/>
    </row>
    <row r="2" spans="1:21" ht="15.75" x14ac:dyDescent="0.25">
      <c r="A2" s="2"/>
    </row>
    <row r="3" spans="1:21" ht="60" customHeight="1" x14ac:dyDescent="0.25">
      <c r="A3" s="384" t="s">
        <v>1</v>
      </c>
      <c r="B3" s="384"/>
      <c r="C3" s="384" t="s">
        <v>52</v>
      </c>
      <c r="D3" s="384" t="s">
        <v>53</v>
      </c>
      <c r="E3" s="384" t="s">
        <v>54</v>
      </c>
      <c r="F3" s="384" t="s">
        <v>55</v>
      </c>
      <c r="G3" s="384"/>
      <c r="H3" s="384"/>
      <c r="I3" s="396" t="s">
        <v>56</v>
      </c>
      <c r="J3" s="397"/>
      <c r="K3" s="398"/>
      <c r="L3" s="384" t="s">
        <v>6</v>
      </c>
      <c r="M3" s="384"/>
      <c r="N3" s="10"/>
      <c r="O3" s="10"/>
    </row>
    <row r="4" spans="1:21" x14ac:dyDescent="0.25">
      <c r="A4" s="384"/>
      <c r="B4" s="384"/>
      <c r="C4" s="384"/>
      <c r="D4" s="384"/>
      <c r="E4" s="384"/>
      <c r="F4" s="384" t="s">
        <v>57</v>
      </c>
      <c r="G4" s="384" t="s">
        <v>58</v>
      </c>
      <c r="H4" s="384" t="s">
        <v>59</v>
      </c>
      <c r="I4" s="384" t="s">
        <v>369</v>
      </c>
      <c r="J4" s="384" t="s">
        <v>370</v>
      </c>
      <c r="K4" s="384" t="s">
        <v>17</v>
      </c>
      <c r="L4" s="384" t="s">
        <v>371</v>
      </c>
      <c r="M4" s="384" t="s">
        <v>372</v>
      </c>
      <c r="N4" s="10"/>
      <c r="O4" s="10"/>
    </row>
    <row r="5" spans="1:21" ht="75.75" customHeight="1" x14ac:dyDescent="0.25">
      <c r="A5" s="21" t="s">
        <v>12</v>
      </c>
      <c r="B5" s="21" t="s">
        <v>13</v>
      </c>
      <c r="C5" s="384"/>
      <c r="D5" s="384"/>
      <c r="E5" s="384"/>
      <c r="F5" s="384"/>
      <c r="G5" s="384"/>
      <c r="H5" s="384"/>
      <c r="I5" s="384"/>
      <c r="J5" s="384"/>
      <c r="K5" s="384"/>
      <c r="L5" s="384"/>
      <c r="M5" s="384"/>
      <c r="N5" s="20"/>
      <c r="O5" s="20"/>
    </row>
    <row r="6" spans="1:21" x14ac:dyDescent="0.25">
      <c r="A6" s="14" t="s">
        <v>32</v>
      </c>
      <c r="B6" s="15">
        <v>1</v>
      </c>
      <c r="C6" s="394" t="s">
        <v>46</v>
      </c>
      <c r="D6" s="394"/>
      <c r="E6" s="394"/>
      <c r="F6" s="394"/>
      <c r="G6" s="394"/>
      <c r="H6" s="394"/>
      <c r="I6" s="394"/>
      <c r="J6" s="394"/>
      <c r="K6" s="394"/>
      <c r="L6" s="394"/>
      <c r="M6" s="394"/>
      <c r="N6" s="10"/>
      <c r="O6" s="10"/>
    </row>
    <row r="7" spans="1:21" ht="45" x14ac:dyDescent="0.25">
      <c r="A7" s="233" t="s">
        <v>32</v>
      </c>
      <c r="B7" s="234">
        <v>1</v>
      </c>
      <c r="C7" s="232" t="s">
        <v>303</v>
      </c>
      <c r="D7" s="16" t="s">
        <v>62</v>
      </c>
      <c r="E7" s="208" t="s">
        <v>63</v>
      </c>
      <c r="F7" s="206">
        <v>4281</v>
      </c>
      <c r="G7" s="177">
        <v>4397</v>
      </c>
      <c r="H7" s="18">
        <f>G7/F7*100</f>
        <v>102.7096472786732</v>
      </c>
      <c r="I7" s="53">
        <f>'форма 1'!L15+'форма 1'!L16</f>
        <v>490116.5</v>
      </c>
      <c r="J7" s="53">
        <f>'форма 1'!M15+'форма 1'!M16</f>
        <v>553382.5</v>
      </c>
      <c r="K7" s="53">
        <f>'форма 1'!N15+'форма 1'!N16</f>
        <v>552151.4</v>
      </c>
      <c r="L7" s="18">
        <f>K7/I7*100</f>
        <v>112.65717436568654</v>
      </c>
      <c r="M7" s="18">
        <f>K7/J7*100</f>
        <v>99.777531815697103</v>
      </c>
      <c r="N7" s="19"/>
      <c r="O7" s="19"/>
    </row>
    <row r="8" spans="1:21" ht="45" x14ac:dyDescent="0.25">
      <c r="A8" s="233" t="s">
        <v>32</v>
      </c>
      <c r="B8" s="234">
        <v>1</v>
      </c>
      <c r="C8" s="232" t="s">
        <v>350</v>
      </c>
      <c r="D8" s="23" t="s">
        <v>64</v>
      </c>
      <c r="E8" s="208" t="s">
        <v>63</v>
      </c>
      <c r="F8" s="207">
        <v>4951</v>
      </c>
      <c r="G8" s="177">
        <v>5121</v>
      </c>
      <c r="H8" s="18">
        <f t="shared" ref="H8:H10" si="0">G8/F8*100</f>
        <v>103.43364976772369</v>
      </c>
      <c r="I8" s="250">
        <v>342127.8</v>
      </c>
      <c r="J8" s="250">
        <v>362373.18</v>
      </c>
      <c r="K8" s="250">
        <v>360707.14</v>
      </c>
      <c r="L8" s="18">
        <f t="shared" ref="L8:L10" si="1">K8/I8*100</f>
        <v>105.43052625363973</v>
      </c>
      <c r="M8" s="18">
        <f t="shared" ref="M8:M10" si="2">K8/J8*100</f>
        <v>99.540241913046657</v>
      </c>
      <c r="N8" s="237">
        <f>'форма 1'!L20+'форма 1'!L21-0</f>
        <v>725648.20000000007</v>
      </c>
      <c r="O8" s="237">
        <f>'форма 1'!M20+'форма 1'!M21-621.9</f>
        <v>768265.1</v>
      </c>
      <c r="P8" s="237">
        <f>'форма 1'!N20+'форма 1'!N21-505.36</f>
        <v>764732.94</v>
      </c>
      <c r="Q8" s="236">
        <f>F8+F9+F10</f>
        <v>10501</v>
      </c>
      <c r="R8" s="236">
        <f>G8+G9+G10</f>
        <v>10857</v>
      </c>
      <c r="S8" s="242">
        <f>N8* (F8/Q8)</f>
        <v>342127.82003618707</v>
      </c>
      <c r="T8" s="242">
        <f>O8* (G8/R8)</f>
        <v>362373.17648521689</v>
      </c>
      <c r="U8" s="242">
        <f>P8*(G8/R8)</f>
        <v>360707.13693838072</v>
      </c>
    </row>
    <row r="9" spans="1:21" ht="45" x14ac:dyDescent="0.25">
      <c r="A9" s="233" t="s">
        <v>32</v>
      </c>
      <c r="B9" s="234">
        <v>1</v>
      </c>
      <c r="C9" s="232" t="s">
        <v>304</v>
      </c>
      <c r="D9" s="23" t="s">
        <v>64</v>
      </c>
      <c r="E9" s="208" t="s">
        <v>63</v>
      </c>
      <c r="F9" s="207">
        <v>5149</v>
      </c>
      <c r="G9" s="177">
        <v>5349</v>
      </c>
      <c r="H9" s="18">
        <f t="shared" si="0"/>
        <v>103.88424936880946</v>
      </c>
      <c r="I9" s="250">
        <v>355810.17</v>
      </c>
      <c r="J9" s="250">
        <v>378506.96</v>
      </c>
      <c r="K9" s="250">
        <v>376766.74</v>
      </c>
      <c r="L9" s="18">
        <f t="shared" si="1"/>
        <v>105.88981759571404</v>
      </c>
      <c r="M9" s="18">
        <f t="shared" si="2"/>
        <v>99.540240950919369</v>
      </c>
      <c r="N9" s="19"/>
      <c r="O9" s="19"/>
      <c r="Q9" s="8">
        <f>N8/Q8</f>
        <v>69.102771164650989</v>
      </c>
      <c r="R9" s="8">
        <f>P8/R8</f>
        <v>70.43685548494058</v>
      </c>
      <c r="S9" s="242">
        <f>N8*(F9/Q8)</f>
        <v>355810.16872678796</v>
      </c>
      <c r="T9" s="242">
        <f>O8* (G9/R8)</f>
        <v>378506.9558717878</v>
      </c>
      <c r="U9" s="242">
        <f>P8*(G9/R8)</f>
        <v>376766.73998894717</v>
      </c>
    </row>
    <row r="10" spans="1:21" ht="45" x14ac:dyDescent="0.25">
      <c r="A10" s="233" t="s">
        <v>32</v>
      </c>
      <c r="B10" s="234">
        <v>1</v>
      </c>
      <c r="C10" s="232" t="s">
        <v>305</v>
      </c>
      <c r="D10" s="23" t="s">
        <v>64</v>
      </c>
      <c r="E10" s="208" t="s">
        <v>63</v>
      </c>
      <c r="F10" s="207">
        <v>401</v>
      </c>
      <c r="G10" s="177">
        <v>387</v>
      </c>
      <c r="H10" s="18">
        <f t="shared" si="0"/>
        <v>96.508728179551113</v>
      </c>
      <c r="I10" s="250">
        <v>27710.21</v>
      </c>
      <c r="J10" s="250">
        <v>27384.97</v>
      </c>
      <c r="K10" s="250">
        <v>27259.06</v>
      </c>
      <c r="L10" s="18">
        <f t="shared" si="1"/>
        <v>98.371899743812847</v>
      </c>
      <c r="M10" s="18">
        <f t="shared" si="2"/>
        <v>99.54022224599845</v>
      </c>
      <c r="N10" s="19"/>
      <c r="O10" s="19"/>
      <c r="S10" s="242">
        <f>N8*(F10/Q8)</f>
        <v>27710.211237025047</v>
      </c>
      <c r="T10" s="242">
        <f>O8* (G10/R8)</f>
        <v>27384.967642995303</v>
      </c>
      <c r="U10" s="242">
        <f>P8*(G10/R8)</f>
        <v>27259.063072672008</v>
      </c>
    </row>
    <row r="11" spans="1:21" x14ac:dyDescent="0.25">
      <c r="A11" s="14" t="s">
        <v>32</v>
      </c>
      <c r="B11" s="15">
        <v>2</v>
      </c>
      <c r="C11" s="394" t="s">
        <v>82</v>
      </c>
      <c r="D11" s="395"/>
      <c r="E11" s="395"/>
      <c r="F11" s="394"/>
      <c r="G11" s="394"/>
      <c r="H11" s="394"/>
      <c r="I11" s="394"/>
      <c r="J11" s="394"/>
      <c r="K11" s="394"/>
      <c r="L11" s="394"/>
      <c r="M11" s="394"/>
      <c r="N11" s="10"/>
      <c r="O11" s="10"/>
    </row>
    <row r="12" spans="1:21" ht="30" x14ac:dyDescent="0.25">
      <c r="A12" s="233" t="s">
        <v>32</v>
      </c>
      <c r="B12" s="234">
        <v>2</v>
      </c>
      <c r="C12" s="232" t="s">
        <v>306</v>
      </c>
      <c r="D12" s="23" t="s">
        <v>64</v>
      </c>
      <c r="E12" s="208" t="s">
        <v>63</v>
      </c>
      <c r="F12" s="254">
        <v>4709</v>
      </c>
      <c r="G12" s="255">
        <v>4901</v>
      </c>
      <c r="H12" s="18">
        <f>G12/F12*100</f>
        <v>104.07729878955192</v>
      </c>
      <c r="I12" s="53">
        <v>43534</v>
      </c>
      <c r="J12" s="53">
        <v>48827.3</v>
      </c>
      <c r="K12" s="53">
        <v>48796.3</v>
      </c>
      <c r="L12" s="18">
        <f>K12/I12*100</f>
        <v>112.08779344879865</v>
      </c>
      <c r="M12" s="18">
        <f>K12/J12*100</f>
        <v>99.936510927288623</v>
      </c>
      <c r="N12" s="10"/>
      <c r="O12" s="10"/>
    </row>
    <row r="13" spans="1:21" ht="30" x14ac:dyDescent="0.25">
      <c r="A13" s="238" t="s">
        <v>32</v>
      </c>
      <c r="B13" s="239">
        <v>2</v>
      </c>
      <c r="C13" s="231" t="s">
        <v>306</v>
      </c>
      <c r="D13" s="23" t="s">
        <v>307</v>
      </c>
      <c r="E13" s="208" t="s">
        <v>63</v>
      </c>
      <c r="F13" s="256">
        <v>600</v>
      </c>
      <c r="G13" s="255">
        <v>633</v>
      </c>
      <c r="H13" s="18">
        <f>G13/F13*100</f>
        <v>105.5</v>
      </c>
      <c r="I13" s="53">
        <v>31542.1</v>
      </c>
      <c r="J13" s="53">
        <v>26705.1</v>
      </c>
      <c r="K13" s="53">
        <v>26313.4</v>
      </c>
      <c r="L13" s="18">
        <f>K13/I13*100</f>
        <v>83.423107529302115</v>
      </c>
      <c r="M13" s="18">
        <f>K13/J13*100</f>
        <v>98.533238969335457</v>
      </c>
      <c r="N13" s="10"/>
      <c r="O13" s="10"/>
    </row>
    <row r="14" spans="1:21" x14ac:dyDescent="0.25">
      <c r="A14" s="30"/>
      <c r="B14" s="31"/>
      <c r="C14" s="32"/>
      <c r="D14" s="32"/>
      <c r="E14" s="33"/>
      <c r="F14" s="34"/>
      <c r="G14" s="34"/>
      <c r="H14" s="35"/>
      <c r="I14" s="34"/>
      <c r="J14" s="34"/>
      <c r="K14" s="34"/>
      <c r="L14" s="35"/>
      <c r="M14" s="35"/>
      <c r="N14" s="10"/>
      <c r="O14" s="10"/>
    </row>
  </sheetData>
  <mergeCells count="18">
    <mergeCell ref="A1:M1"/>
    <mergeCell ref="A3:B4"/>
    <mergeCell ref="K4:K5"/>
    <mergeCell ref="C6:M6"/>
    <mergeCell ref="L3:M3"/>
    <mergeCell ref="F4:F5"/>
    <mergeCell ref="G4:G5"/>
    <mergeCell ref="C3:C5"/>
    <mergeCell ref="D3:D5"/>
    <mergeCell ref="E3:E5"/>
    <mergeCell ref="F3:H3"/>
    <mergeCell ref="L4:L5"/>
    <mergeCell ref="M4:M5"/>
    <mergeCell ref="C11:M11"/>
    <mergeCell ref="I3:K3"/>
    <mergeCell ref="H4:H5"/>
    <mergeCell ref="I4:I5"/>
    <mergeCell ref="J4:J5"/>
  </mergeCells>
  <pageMargins left="0.70866141732283472" right="0.35433070866141736" top="0.74803149606299213" bottom="0.74803149606299213" header="0.31496062992125984" footer="0.31496062992125984"/>
  <pageSetup paperSize="9" scale="83" fitToHeight="10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41"/>
  <sheetViews>
    <sheetView zoomScale="80" zoomScaleNormal="80" workbookViewId="0">
      <pane xSplit="3" ySplit="6" topLeftCell="D29" activePane="bottomRight" state="frozen"/>
      <selection activeCell="E136" sqref="E136"/>
      <selection pane="topRight" activeCell="E136" sqref="E136"/>
      <selection pane="bottomLeft" activeCell="E136" sqref="E136"/>
      <selection pane="bottomRight" activeCell="U32" sqref="U32"/>
    </sheetView>
  </sheetViews>
  <sheetFormatPr defaultRowHeight="15" x14ac:dyDescent="0.25"/>
  <cols>
    <col min="1" max="1" width="4.28515625" style="8" customWidth="1"/>
    <col min="2" max="2" width="7.140625" style="8" customWidth="1"/>
    <col min="3" max="3" width="7.28515625" style="8" customWidth="1"/>
    <col min="4" max="4" width="31.5703125" style="8" customWidth="1"/>
    <col min="5" max="5" width="13.7109375" style="8" customWidth="1"/>
    <col min="6" max="6" width="9.140625" style="8"/>
    <col min="7" max="7" width="10.42578125" style="8" customWidth="1"/>
    <col min="8" max="8" width="10.140625" style="8" bestFit="1" customWidth="1"/>
    <col min="9" max="9" width="14.140625" style="8" customWidth="1"/>
    <col min="10" max="10" width="13.85546875" style="8" customWidth="1"/>
    <col min="11" max="11" width="12.5703125" style="8" customWidth="1"/>
    <col min="12" max="12" width="31.7109375" style="8" customWidth="1"/>
    <col min="13" max="16384" width="9.140625" style="8"/>
  </cols>
  <sheetData>
    <row r="1" spans="1:12" ht="27" customHeight="1" x14ac:dyDescent="0.25">
      <c r="A1" s="400" t="s">
        <v>308</v>
      </c>
      <c r="B1" s="400"/>
      <c r="C1" s="400"/>
      <c r="D1" s="400"/>
      <c r="E1" s="400"/>
      <c r="F1" s="401"/>
      <c r="G1" s="401"/>
      <c r="H1" s="401"/>
      <c r="I1" s="401"/>
      <c r="J1" s="401"/>
      <c r="K1" s="401"/>
      <c r="L1" s="401"/>
    </row>
    <row r="2" spans="1:12" ht="15.75" x14ac:dyDescent="0.25">
      <c r="A2" s="2"/>
      <c r="B2" s="2"/>
      <c r="C2" s="2"/>
      <c r="D2" s="2"/>
      <c r="E2" s="2"/>
    </row>
    <row r="3" spans="1:12" ht="33" customHeight="1" x14ac:dyDescent="0.25">
      <c r="A3" s="402" t="s">
        <v>254</v>
      </c>
      <c r="B3" s="403"/>
      <c r="C3" s="402" t="s">
        <v>114</v>
      </c>
      <c r="D3" s="402" t="s">
        <v>255</v>
      </c>
      <c r="E3" s="404" t="s">
        <v>256</v>
      </c>
      <c r="F3" s="406" t="s">
        <v>257</v>
      </c>
      <c r="G3" s="407"/>
      <c r="H3" s="408"/>
      <c r="I3" s="409" t="s">
        <v>258</v>
      </c>
      <c r="J3" s="409" t="s">
        <v>259</v>
      </c>
      <c r="K3" s="412" t="s">
        <v>260</v>
      </c>
      <c r="L3" s="412" t="s">
        <v>261</v>
      </c>
    </row>
    <row r="4" spans="1:12" ht="96" customHeight="1" x14ac:dyDescent="0.25">
      <c r="A4" s="403"/>
      <c r="B4" s="403"/>
      <c r="C4" s="402"/>
      <c r="D4" s="402"/>
      <c r="E4" s="404"/>
      <c r="F4" s="415" t="s">
        <v>481</v>
      </c>
      <c r="G4" s="412" t="s">
        <v>482</v>
      </c>
      <c r="H4" s="412" t="s">
        <v>438</v>
      </c>
      <c r="I4" s="410"/>
      <c r="J4" s="410"/>
      <c r="K4" s="413"/>
      <c r="L4" s="413"/>
    </row>
    <row r="5" spans="1:12" ht="15.75" x14ac:dyDescent="0.25">
      <c r="A5" s="199" t="s">
        <v>12</v>
      </c>
      <c r="B5" s="199" t="s">
        <v>13</v>
      </c>
      <c r="C5" s="402"/>
      <c r="D5" s="403"/>
      <c r="E5" s="405"/>
      <c r="F5" s="416"/>
      <c r="G5" s="417"/>
      <c r="H5" s="417"/>
      <c r="I5" s="411"/>
      <c r="J5" s="411"/>
      <c r="K5" s="414"/>
      <c r="L5" s="414"/>
    </row>
    <row r="6" spans="1:12" ht="15.75" x14ac:dyDescent="0.25">
      <c r="A6" s="131" t="s">
        <v>32</v>
      </c>
      <c r="B6" s="131" t="s">
        <v>34</v>
      </c>
      <c r="C6" s="132"/>
      <c r="D6" s="418" t="s">
        <v>46</v>
      </c>
      <c r="E6" s="419"/>
      <c r="F6" s="420"/>
      <c r="G6" s="420"/>
      <c r="H6" s="264"/>
      <c r="I6" s="264"/>
      <c r="J6" s="133"/>
      <c r="K6" s="133"/>
      <c r="L6" s="133"/>
    </row>
    <row r="7" spans="1:12" ht="114.75" customHeight="1" x14ac:dyDescent="0.25">
      <c r="A7" s="198" t="s">
        <v>32</v>
      </c>
      <c r="B7" s="198" t="s">
        <v>34</v>
      </c>
      <c r="C7" s="199">
        <v>1</v>
      </c>
      <c r="D7" s="134" t="s">
        <v>262</v>
      </c>
      <c r="E7" s="199" t="s">
        <v>263</v>
      </c>
      <c r="F7" s="137">
        <v>81.599999999999994</v>
      </c>
      <c r="G7" s="224">
        <v>85</v>
      </c>
      <c r="H7" s="199">
        <v>77.7</v>
      </c>
      <c r="I7" s="265">
        <f>H7-G7</f>
        <v>-7.2999999999999972</v>
      </c>
      <c r="J7" s="266">
        <f>(H7*100)/G7</f>
        <v>91.411764705882348</v>
      </c>
      <c r="K7" s="266">
        <f>(H7*100)/F7</f>
        <v>95.22058823529413</v>
      </c>
      <c r="L7" s="136" t="s">
        <v>417</v>
      </c>
    </row>
    <row r="8" spans="1:12" ht="126" x14ac:dyDescent="0.25">
      <c r="A8" s="198" t="s">
        <v>32</v>
      </c>
      <c r="B8" s="198" t="s">
        <v>34</v>
      </c>
      <c r="C8" s="199">
        <v>2</v>
      </c>
      <c r="D8" s="134" t="s">
        <v>264</v>
      </c>
      <c r="E8" s="199" t="s">
        <v>263</v>
      </c>
      <c r="F8" s="235">
        <v>16.3</v>
      </c>
      <c r="G8" s="224">
        <v>10</v>
      </c>
      <c r="H8" s="309">
        <v>22.3</v>
      </c>
      <c r="I8" s="265">
        <f t="shared" ref="I8:I38" si="0">H8-G8</f>
        <v>12.3</v>
      </c>
      <c r="J8" s="266">
        <f t="shared" ref="J8:J38" si="1">(H8*100)/G8</f>
        <v>223</v>
      </c>
      <c r="K8" s="266">
        <f t="shared" ref="K8:K38" si="2">(H8*100)/F8</f>
        <v>136.80981595092024</v>
      </c>
      <c r="L8" s="136" t="s">
        <v>417</v>
      </c>
    </row>
    <row r="9" spans="1:12" ht="141.75" x14ac:dyDescent="0.25">
      <c r="A9" s="198" t="s">
        <v>32</v>
      </c>
      <c r="B9" s="198" t="s">
        <v>34</v>
      </c>
      <c r="C9" s="199">
        <v>3</v>
      </c>
      <c r="D9" s="134" t="s">
        <v>265</v>
      </c>
      <c r="E9" s="199" t="s">
        <v>263</v>
      </c>
      <c r="F9" s="235">
        <v>33.03</v>
      </c>
      <c r="G9" s="306">
        <v>39</v>
      </c>
      <c r="H9" s="309">
        <v>36.6</v>
      </c>
      <c r="I9" s="265">
        <f t="shared" si="0"/>
        <v>-2.3999999999999986</v>
      </c>
      <c r="J9" s="266">
        <f t="shared" si="1"/>
        <v>93.84615384615384</v>
      </c>
      <c r="K9" s="266">
        <f t="shared" si="2"/>
        <v>110.80835603996367</v>
      </c>
      <c r="L9" s="136" t="s">
        <v>417</v>
      </c>
    </row>
    <row r="10" spans="1:12" ht="165" customHeight="1" x14ac:dyDescent="0.25">
      <c r="A10" s="198" t="s">
        <v>32</v>
      </c>
      <c r="B10" s="198" t="s">
        <v>34</v>
      </c>
      <c r="C10" s="199">
        <v>4</v>
      </c>
      <c r="D10" s="180" t="s">
        <v>309</v>
      </c>
      <c r="E10" s="199" t="s">
        <v>263</v>
      </c>
      <c r="F10" s="267">
        <v>100</v>
      </c>
      <c r="G10" s="223">
        <v>100</v>
      </c>
      <c r="H10" s="267">
        <v>99.9</v>
      </c>
      <c r="I10" s="265">
        <f t="shared" si="0"/>
        <v>-9.9999999999994316E-2</v>
      </c>
      <c r="J10" s="266">
        <f t="shared" si="1"/>
        <v>99.9</v>
      </c>
      <c r="K10" s="266">
        <f t="shared" si="2"/>
        <v>99.9</v>
      </c>
      <c r="L10" s="284" t="s">
        <v>439</v>
      </c>
    </row>
    <row r="11" spans="1:12" ht="111" customHeight="1" x14ac:dyDescent="0.25">
      <c r="A11" s="198" t="s">
        <v>32</v>
      </c>
      <c r="B11" s="198" t="s">
        <v>34</v>
      </c>
      <c r="C11" s="199">
        <v>5</v>
      </c>
      <c r="D11" s="134" t="s">
        <v>310</v>
      </c>
      <c r="E11" s="137" t="s">
        <v>263</v>
      </c>
      <c r="F11" s="235">
        <v>100</v>
      </c>
      <c r="G11" s="224">
        <v>100</v>
      </c>
      <c r="H11" s="309">
        <v>100</v>
      </c>
      <c r="I11" s="265">
        <f t="shared" si="0"/>
        <v>0</v>
      </c>
      <c r="J11" s="266">
        <f t="shared" si="1"/>
        <v>100</v>
      </c>
      <c r="K11" s="266">
        <f t="shared" si="2"/>
        <v>100</v>
      </c>
      <c r="L11" s="134"/>
    </row>
    <row r="12" spans="1:12" ht="126" x14ac:dyDescent="0.25">
      <c r="A12" s="198" t="s">
        <v>32</v>
      </c>
      <c r="B12" s="198" t="s">
        <v>34</v>
      </c>
      <c r="C12" s="199">
        <v>6</v>
      </c>
      <c r="D12" s="134" t="s">
        <v>311</v>
      </c>
      <c r="E12" s="137" t="s">
        <v>263</v>
      </c>
      <c r="F12" s="135">
        <v>101</v>
      </c>
      <c r="G12" s="224">
        <v>100</v>
      </c>
      <c r="H12" s="310">
        <v>100</v>
      </c>
      <c r="I12" s="265">
        <f t="shared" si="0"/>
        <v>0</v>
      </c>
      <c r="J12" s="266">
        <f t="shared" si="1"/>
        <v>100</v>
      </c>
      <c r="K12" s="266">
        <f t="shared" si="2"/>
        <v>99.009900990099013</v>
      </c>
      <c r="L12" s="134"/>
    </row>
    <row r="13" spans="1:12" ht="127.5" customHeight="1" x14ac:dyDescent="0.25">
      <c r="A13" s="198" t="s">
        <v>32</v>
      </c>
      <c r="B13" s="198" t="s">
        <v>34</v>
      </c>
      <c r="C13" s="199">
        <v>7</v>
      </c>
      <c r="D13" s="134" t="s">
        <v>312</v>
      </c>
      <c r="E13" s="137" t="s">
        <v>263</v>
      </c>
      <c r="F13" s="304">
        <v>33.6</v>
      </c>
      <c r="G13" s="224">
        <v>36</v>
      </c>
      <c r="H13" s="199">
        <v>38.4</v>
      </c>
      <c r="I13" s="268">
        <f t="shared" si="0"/>
        <v>2.3999999999999986</v>
      </c>
      <c r="J13" s="269">
        <f t="shared" si="1"/>
        <v>106.66666666666667</v>
      </c>
      <c r="K13" s="269">
        <f t="shared" si="2"/>
        <v>114.28571428571428</v>
      </c>
      <c r="L13" s="134" t="s">
        <v>418</v>
      </c>
    </row>
    <row r="14" spans="1:12" ht="111" customHeight="1" x14ac:dyDescent="0.25">
      <c r="A14" s="198" t="s">
        <v>32</v>
      </c>
      <c r="B14" s="198" t="s">
        <v>34</v>
      </c>
      <c r="C14" s="199">
        <v>8</v>
      </c>
      <c r="D14" s="134" t="s">
        <v>313</v>
      </c>
      <c r="E14" s="137" t="s">
        <v>263</v>
      </c>
      <c r="F14" s="235">
        <v>69.599999999999994</v>
      </c>
      <c r="G14" s="224">
        <v>50</v>
      </c>
      <c r="H14" s="309">
        <v>54.5</v>
      </c>
      <c r="I14" s="265">
        <f t="shared" si="0"/>
        <v>4.5</v>
      </c>
      <c r="J14" s="266">
        <f t="shared" si="1"/>
        <v>109</v>
      </c>
      <c r="K14" s="266">
        <f t="shared" si="2"/>
        <v>78.304597701149433</v>
      </c>
      <c r="L14" s="134" t="s">
        <v>418</v>
      </c>
    </row>
    <row r="15" spans="1:12" ht="15.75" x14ac:dyDescent="0.25">
      <c r="A15" s="131" t="s">
        <v>32</v>
      </c>
      <c r="B15" s="131" t="s">
        <v>37</v>
      </c>
      <c r="C15" s="253"/>
      <c r="D15" s="428" t="s">
        <v>82</v>
      </c>
      <c r="E15" s="429"/>
      <c r="F15" s="429"/>
      <c r="G15" s="429"/>
      <c r="H15" s="429"/>
      <c r="I15" s="429"/>
      <c r="J15" s="429"/>
      <c r="K15" s="429"/>
      <c r="L15" s="141"/>
    </row>
    <row r="16" spans="1:12" ht="46.5" customHeight="1" x14ac:dyDescent="0.25">
      <c r="A16" s="198" t="s">
        <v>32</v>
      </c>
      <c r="B16" s="198" t="s">
        <v>37</v>
      </c>
      <c r="C16" s="199">
        <v>1</v>
      </c>
      <c r="D16" s="142" t="s">
        <v>314</v>
      </c>
      <c r="E16" s="143" t="s">
        <v>263</v>
      </c>
      <c r="F16" s="138">
        <v>84.2</v>
      </c>
      <c r="G16" s="224">
        <v>78.8</v>
      </c>
      <c r="H16" s="311">
        <v>69.959999999999994</v>
      </c>
      <c r="I16" s="270">
        <f t="shared" si="0"/>
        <v>-8.8400000000000034</v>
      </c>
      <c r="J16" s="271">
        <f>(H16*100)/G16</f>
        <v>88.781725888324871</v>
      </c>
      <c r="K16" s="271">
        <f>(H16*100)/F16</f>
        <v>83.087885985748201</v>
      </c>
      <c r="L16" s="142" t="s">
        <v>419</v>
      </c>
    </row>
    <row r="17" spans="1:12" ht="126" x14ac:dyDescent="0.25">
      <c r="A17" s="198" t="s">
        <v>32</v>
      </c>
      <c r="B17" s="198" t="s">
        <v>37</v>
      </c>
      <c r="C17" s="199">
        <v>2</v>
      </c>
      <c r="D17" s="144" t="s">
        <v>315</v>
      </c>
      <c r="E17" s="137" t="s">
        <v>263</v>
      </c>
      <c r="F17" s="138">
        <v>55.3</v>
      </c>
      <c r="G17" s="224">
        <v>70</v>
      </c>
      <c r="H17" s="311">
        <v>45.4</v>
      </c>
      <c r="I17" s="265">
        <f t="shared" si="0"/>
        <v>-24.6</v>
      </c>
      <c r="J17" s="266">
        <f t="shared" si="1"/>
        <v>64.857142857142861</v>
      </c>
      <c r="K17" s="266">
        <f t="shared" si="2"/>
        <v>82.097649186256788</v>
      </c>
      <c r="L17" s="142" t="s">
        <v>428</v>
      </c>
    </row>
    <row r="18" spans="1:12" ht="267.75" x14ac:dyDescent="0.25">
      <c r="A18" s="148" t="s">
        <v>32</v>
      </c>
      <c r="B18" s="148" t="s">
        <v>37</v>
      </c>
      <c r="C18" s="226">
        <v>3</v>
      </c>
      <c r="D18" s="157" t="s">
        <v>483</v>
      </c>
      <c r="E18" s="137" t="s">
        <v>263</v>
      </c>
      <c r="F18" s="138">
        <v>19.3</v>
      </c>
      <c r="G18" s="224">
        <v>15</v>
      </c>
      <c r="H18" s="311">
        <v>13.8</v>
      </c>
      <c r="I18" s="265">
        <f t="shared" si="0"/>
        <v>-1.1999999999999993</v>
      </c>
      <c r="J18" s="266">
        <f t="shared" si="1"/>
        <v>92</v>
      </c>
      <c r="K18" s="266">
        <f t="shared" si="2"/>
        <v>71.502590673575128</v>
      </c>
      <c r="L18" s="134" t="s">
        <v>525</v>
      </c>
    </row>
    <row r="19" spans="1:12" ht="204.75" x14ac:dyDescent="0.25">
      <c r="A19" s="148" t="s">
        <v>32</v>
      </c>
      <c r="B19" s="148" t="s">
        <v>37</v>
      </c>
      <c r="C19" s="226">
        <v>4</v>
      </c>
      <c r="D19" s="157" t="s">
        <v>484</v>
      </c>
      <c r="E19" s="137" t="s">
        <v>263</v>
      </c>
      <c r="F19" s="138" t="s">
        <v>487</v>
      </c>
      <c r="G19" s="224">
        <v>25</v>
      </c>
      <c r="H19" s="311">
        <v>15.8</v>
      </c>
      <c r="I19" s="265">
        <f t="shared" ref="I19" si="3">H19-G19</f>
        <v>-9.1999999999999993</v>
      </c>
      <c r="J19" s="266">
        <f t="shared" ref="J19" si="4">(H19*100)/G19</f>
        <v>63.2</v>
      </c>
      <c r="K19" s="266" t="e">
        <f t="shared" ref="K19" si="5">(H19*100)/F19</f>
        <v>#VALUE!</v>
      </c>
      <c r="L19" s="307" t="s">
        <v>526</v>
      </c>
    </row>
    <row r="20" spans="1:12" ht="110.25" x14ac:dyDescent="0.25">
      <c r="A20" s="198" t="s">
        <v>32</v>
      </c>
      <c r="B20" s="145" t="s">
        <v>37</v>
      </c>
      <c r="C20" s="146">
        <v>5</v>
      </c>
      <c r="D20" s="147" t="s">
        <v>267</v>
      </c>
      <c r="E20" s="140" t="s">
        <v>263</v>
      </c>
      <c r="F20" s="138">
        <v>105</v>
      </c>
      <c r="G20" s="224">
        <v>100</v>
      </c>
      <c r="H20" s="138">
        <v>100</v>
      </c>
      <c r="I20" s="272">
        <f t="shared" si="0"/>
        <v>0</v>
      </c>
      <c r="J20" s="273">
        <f t="shared" si="1"/>
        <v>100</v>
      </c>
      <c r="K20" s="273">
        <f t="shared" si="2"/>
        <v>95.238095238095241</v>
      </c>
      <c r="L20" s="139"/>
    </row>
    <row r="21" spans="1:12" ht="78.75" x14ac:dyDescent="0.25">
      <c r="A21" s="198" t="s">
        <v>32</v>
      </c>
      <c r="B21" s="145" t="s">
        <v>37</v>
      </c>
      <c r="C21" s="146">
        <v>6</v>
      </c>
      <c r="D21" s="147" t="s">
        <v>316</v>
      </c>
      <c r="E21" s="140" t="s">
        <v>263</v>
      </c>
      <c r="F21" s="305">
        <v>92.1</v>
      </c>
      <c r="G21" s="227">
        <v>77</v>
      </c>
      <c r="H21" s="312">
        <v>86.4</v>
      </c>
      <c r="I21" s="272">
        <f t="shared" si="0"/>
        <v>9.4000000000000057</v>
      </c>
      <c r="J21" s="273">
        <f t="shared" si="1"/>
        <v>112.20779220779221</v>
      </c>
      <c r="K21" s="273">
        <f t="shared" si="2"/>
        <v>93.811074918566774</v>
      </c>
      <c r="L21" s="139"/>
    </row>
    <row r="22" spans="1:12" ht="94.5" x14ac:dyDescent="0.25">
      <c r="A22" s="148" t="s">
        <v>32</v>
      </c>
      <c r="B22" s="149" t="s">
        <v>37</v>
      </c>
      <c r="C22" s="150">
        <v>7</v>
      </c>
      <c r="D22" s="181" t="s">
        <v>266</v>
      </c>
      <c r="E22" s="150" t="s">
        <v>263</v>
      </c>
      <c r="F22" s="274">
        <v>97.7</v>
      </c>
      <c r="G22" s="227">
        <v>94</v>
      </c>
      <c r="H22" s="285">
        <v>98.5</v>
      </c>
      <c r="I22" s="275">
        <f t="shared" si="0"/>
        <v>4.5</v>
      </c>
      <c r="J22" s="276">
        <f t="shared" si="1"/>
        <v>104.78723404255319</v>
      </c>
      <c r="K22" s="276">
        <f t="shared" si="2"/>
        <v>100.81883316274309</v>
      </c>
      <c r="L22" s="151"/>
    </row>
    <row r="23" spans="1:12" ht="157.5" x14ac:dyDescent="0.25">
      <c r="A23" s="148" t="s">
        <v>32</v>
      </c>
      <c r="B23" s="148" t="s">
        <v>37</v>
      </c>
      <c r="C23" s="226">
        <v>8</v>
      </c>
      <c r="D23" s="157" t="s">
        <v>485</v>
      </c>
      <c r="E23" s="226" t="s">
        <v>486</v>
      </c>
      <c r="F23" s="277" t="s">
        <v>487</v>
      </c>
      <c r="G23" s="225">
        <v>17</v>
      </c>
      <c r="H23" s="226">
        <v>17</v>
      </c>
      <c r="I23" s="275">
        <f t="shared" ref="I23" si="6">H23-G23</f>
        <v>0</v>
      </c>
      <c r="J23" s="276">
        <f t="shared" ref="J23" si="7">(H23*100)/G23</f>
        <v>100</v>
      </c>
      <c r="K23" s="276" t="e">
        <f t="shared" ref="K23" si="8">(H23*100)/F23</f>
        <v>#VALUE!</v>
      </c>
      <c r="L23" s="308"/>
    </row>
    <row r="24" spans="1:12" ht="15.75" x14ac:dyDescent="0.25">
      <c r="A24" s="154" t="s">
        <v>32</v>
      </c>
      <c r="B24" s="154" t="s">
        <v>48</v>
      </c>
      <c r="C24" s="155"/>
      <c r="D24" s="425" t="s">
        <v>89</v>
      </c>
      <c r="E24" s="426"/>
      <c r="F24" s="426"/>
      <c r="G24" s="426"/>
      <c r="H24" s="426"/>
      <c r="I24" s="426"/>
      <c r="J24" s="426"/>
      <c r="K24" s="426"/>
      <c r="L24" s="427"/>
    </row>
    <row r="25" spans="1:12" ht="94.5" x14ac:dyDescent="0.25">
      <c r="A25" s="148" t="s">
        <v>32</v>
      </c>
      <c r="B25" s="148" t="s">
        <v>48</v>
      </c>
      <c r="C25" s="226">
        <v>1</v>
      </c>
      <c r="D25" s="229" t="s">
        <v>317</v>
      </c>
      <c r="E25" s="226" t="s">
        <v>263</v>
      </c>
      <c r="F25" s="277">
        <v>15.2</v>
      </c>
      <c r="G25" s="224">
        <v>20</v>
      </c>
      <c r="H25" s="278">
        <v>10.4</v>
      </c>
      <c r="I25" s="275">
        <f t="shared" si="0"/>
        <v>-9.6</v>
      </c>
      <c r="J25" s="276">
        <f t="shared" si="1"/>
        <v>52</v>
      </c>
      <c r="K25" s="276">
        <f>(H25*100)/F25</f>
        <v>68.421052631578945</v>
      </c>
      <c r="L25" s="158"/>
    </row>
    <row r="26" spans="1:12" ht="94.5" x14ac:dyDescent="0.25">
      <c r="A26" s="148" t="s">
        <v>32</v>
      </c>
      <c r="B26" s="148" t="s">
        <v>48</v>
      </c>
      <c r="C26" s="226">
        <v>2</v>
      </c>
      <c r="D26" s="229" t="s">
        <v>318</v>
      </c>
      <c r="E26" s="153" t="s">
        <v>263</v>
      </c>
      <c r="F26" s="277">
        <v>10.1</v>
      </c>
      <c r="G26" s="227">
        <v>8</v>
      </c>
      <c r="H26" s="278">
        <v>1.2</v>
      </c>
      <c r="I26" s="275">
        <f t="shared" si="0"/>
        <v>-6.8</v>
      </c>
      <c r="J26" s="276">
        <f t="shared" si="1"/>
        <v>15</v>
      </c>
      <c r="K26" s="276">
        <f t="shared" si="2"/>
        <v>11.881188118811881</v>
      </c>
      <c r="L26" s="158" t="s">
        <v>426</v>
      </c>
    </row>
    <row r="27" spans="1:12" ht="141.75" x14ac:dyDescent="0.25">
      <c r="A27" s="148" t="s">
        <v>32</v>
      </c>
      <c r="B27" s="148" t="s">
        <v>48</v>
      </c>
      <c r="C27" s="226">
        <v>3</v>
      </c>
      <c r="D27" s="230" t="s">
        <v>319</v>
      </c>
      <c r="E27" s="153" t="s">
        <v>263</v>
      </c>
      <c r="F27" s="277">
        <v>29</v>
      </c>
      <c r="G27" s="227">
        <v>28.4</v>
      </c>
      <c r="H27" s="278">
        <v>29</v>
      </c>
      <c r="I27" s="275">
        <f t="shared" si="0"/>
        <v>0.60000000000000142</v>
      </c>
      <c r="J27" s="276">
        <f t="shared" si="1"/>
        <v>102.11267605633803</v>
      </c>
      <c r="K27" s="276">
        <f t="shared" si="2"/>
        <v>100</v>
      </c>
      <c r="L27" s="158" t="s">
        <v>427</v>
      </c>
    </row>
    <row r="28" spans="1:12" ht="186.75" customHeight="1" x14ac:dyDescent="0.25">
      <c r="A28" s="148" t="s">
        <v>32</v>
      </c>
      <c r="B28" s="148" t="s">
        <v>48</v>
      </c>
      <c r="C28" s="226">
        <v>4</v>
      </c>
      <c r="D28" s="157" t="s">
        <v>320</v>
      </c>
      <c r="E28" s="226" t="s">
        <v>263</v>
      </c>
      <c r="F28" s="226">
        <v>43.2</v>
      </c>
      <c r="G28" s="224">
        <v>49</v>
      </c>
      <c r="H28" s="226">
        <v>42</v>
      </c>
      <c r="I28" s="275">
        <f t="shared" si="0"/>
        <v>-7</v>
      </c>
      <c r="J28" s="276">
        <f t="shared" si="1"/>
        <v>85.714285714285708</v>
      </c>
      <c r="K28" s="276">
        <f t="shared" si="2"/>
        <v>97.222222222222214</v>
      </c>
      <c r="L28" s="230"/>
    </row>
    <row r="29" spans="1:12" ht="94.5" x14ac:dyDescent="0.25">
      <c r="A29" s="148" t="s">
        <v>32</v>
      </c>
      <c r="B29" s="148" t="s">
        <v>48</v>
      </c>
      <c r="C29" s="226">
        <v>5</v>
      </c>
      <c r="D29" s="157" t="s">
        <v>321</v>
      </c>
      <c r="E29" s="226" t="s">
        <v>263</v>
      </c>
      <c r="F29" s="278">
        <v>28.7</v>
      </c>
      <c r="G29" s="224">
        <v>35</v>
      </c>
      <c r="H29" s="278">
        <v>28.2</v>
      </c>
      <c r="I29" s="275">
        <f t="shared" si="0"/>
        <v>-6.8000000000000007</v>
      </c>
      <c r="J29" s="276">
        <f t="shared" si="1"/>
        <v>80.571428571428569</v>
      </c>
      <c r="K29" s="276">
        <f t="shared" si="2"/>
        <v>98.257839721254356</v>
      </c>
      <c r="L29" s="156"/>
    </row>
    <row r="30" spans="1:12" ht="15.75" x14ac:dyDescent="0.25">
      <c r="A30" s="154" t="s">
        <v>32</v>
      </c>
      <c r="B30" s="154" t="s">
        <v>49</v>
      </c>
      <c r="C30" s="159"/>
      <c r="D30" s="421" t="s">
        <v>51</v>
      </c>
      <c r="E30" s="422"/>
      <c r="F30" s="422"/>
      <c r="G30" s="422"/>
      <c r="H30" s="423"/>
      <c r="I30" s="423"/>
      <c r="J30" s="423"/>
      <c r="K30" s="423"/>
      <c r="L30" s="424"/>
    </row>
    <row r="31" spans="1:12" ht="129" customHeight="1" x14ac:dyDescent="0.25">
      <c r="A31" s="148" t="s">
        <v>32</v>
      </c>
      <c r="B31" s="148" t="s">
        <v>49</v>
      </c>
      <c r="C31" s="226">
        <v>1</v>
      </c>
      <c r="D31" s="152" t="s">
        <v>322</v>
      </c>
      <c r="E31" s="153" t="s">
        <v>263</v>
      </c>
      <c r="F31" s="277">
        <v>95.6</v>
      </c>
      <c r="G31" s="227">
        <v>45</v>
      </c>
      <c r="H31" s="226">
        <v>91.3</v>
      </c>
      <c r="I31" s="279">
        <f t="shared" si="0"/>
        <v>46.3</v>
      </c>
      <c r="J31" s="280">
        <f t="shared" si="1"/>
        <v>202.88888888888889</v>
      </c>
      <c r="K31" s="280">
        <f t="shared" si="2"/>
        <v>95.502092050209214</v>
      </c>
      <c r="L31" s="158" t="s">
        <v>420</v>
      </c>
    </row>
    <row r="32" spans="1:12" ht="126.75" customHeight="1" x14ac:dyDescent="0.25">
      <c r="A32" s="148" t="s">
        <v>32</v>
      </c>
      <c r="B32" s="148" t="s">
        <v>49</v>
      </c>
      <c r="C32" s="226">
        <v>2</v>
      </c>
      <c r="D32" s="152" t="s">
        <v>323</v>
      </c>
      <c r="E32" s="160" t="s">
        <v>263</v>
      </c>
      <c r="F32" s="442">
        <v>13.3</v>
      </c>
      <c r="G32" s="227">
        <v>0</v>
      </c>
      <c r="H32" s="278">
        <v>26.09</v>
      </c>
      <c r="I32" s="279">
        <f t="shared" si="0"/>
        <v>26.09</v>
      </c>
      <c r="J32" s="280" t="e">
        <f t="shared" si="1"/>
        <v>#DIV/0!</v>
      </c>
      <c r="K32" s="280">
        <f t="shared" si="2"/>
        <v>196.16541353383457</v>
      </c>
      <c r="L32" s="158"/>
    </row>
    <row r="33" spans="1:12" ht="126" customHeight="1" x14ac:dyDescent="0.25">
      <c r="A33" s="148" t="s">
        <v>32</v>
      </c>
      <c r="B33" s="148" t="s">
        <v>49</v>
      </c>
      <c r="C33" s="226">
        <v>3</v>
      </c>
      <c r="D33" s="157" t="s">
        <v>324</v>
      </c>
      <c r="E33" s="226" t="s">
        <v>263</v>
      </c>
      <c r="F33" s="278">
        <v>90.76</v>
      </c>
      <c r="G33" s="227">
        <v>85.5</v>
      </c>
      <c r="H33" s="278">
        <v>91.03</v>
      </c>
      <c r="I33" s="279">
        <f t="shared" si="0"/>
        <v>5.5300000000000011</v>
      </c>
      <c r="J33" s="280">
        <f>(H33*100)/G33</f>
        <v>106.46783625730994</v>
      </c>
      <c r="K33" s="280">
        <f>(H33*100)/F33</f>
        <v>100.2974878801234</v>
      </c>
      <c r="L33" s="182"/>
    </row>
    <row r="34" spans="1:12" ht="148.5" customHeight="1" x14ac:dyDescent="0.25">
      <c r="A34" s="148" t="s">
        <v>32</v>
      </c>
      <c r="B34" s="148" t="s">
        <v>49</v>
      </c>
      <c r="C34" s="226">
        <v>4</v>
      </c>
      <c r="D34" s="157" t="s">
        <v>268</v>
      </c>
      <c r="E34" s="226" t="s">
        <v>263</v>
      </c>
      <c r="F34" s="226">
        <v>520</v>
      </c>
      <c r="G34" s="225">
        <v>30</v>
      </c>
      <c r="H34" s="226">
        <v>0</v>
      </c>
      <c r="I34" s="279">
        <f t="shared" si="0"/>
        <v>-30</v>
      </c>
      <c r="J34" s="280">
        <f t="shared" si="1"/>
        <v>0</v>
      </c>
      <c r="K34" s="280">
        <f t="shared" si="2"/>
        <v>0</v>
      </c>
      <c r="L34" s="157"/>
    </row>
    <row r="35" spans="1:12" ht="15.75" x14ac:dyDescent="0.25">
      <c r="A35" s="131" t="s">
        <v>32</v>
      </c>
      <c r="B35" s="131" t="s">
        <v>50</v>
      </c>
      <c r="C35" s="132"/>
      <c r="D35" s="418" t="s">
        <v>289</v>
      </c>
      <c r="E35" s="419"/>
      <c r="F35" s="420"/>
      <c r="G35" s="420"/>
      <c r="H35" s="264"/>
      <c r="I35" s="279"/>
      <c r="J35" s="280"/>
      <c r="K35" s="280"/>
      <c r="L35" s="133"/>
    </row>
    <row r="36" spans="1:12" ht="63" x14ac:dyDescent="0.25">
      <c r="A36" s="148" t="s">
        <v>32</v>
      </c>
      <c r="B36" s="148" t="s">
        <v>50</v>
      </c>
      <c r="C36" s="226">
        <v>1</v>
      </c>
      <c r="D36" s="157" t="s">
        <v>325</v>
      </c>
      <c r="E36" s="226" t="s">
        <v>263</v>
      </c>
      <c r="F36" s="278">
        <v>100</v>
      </c>
      <c r="G36" s="226">
        <v>99.8</v>
      </c>
      <c r="H36" s="278">
        <v>100</v>
      </c>
      <c r="I36" s="279">
        <f t="shared" si="0"/>
        <v>0.20000000000000284</v>
      </c>
      <c r="J36" s="280">
        <f t="shared" si="1"/>
        <v>100.20040080160321</v>
      </c>
      <c r="K36" s="280">
        <f t="shared" si="2"/>
        <v>100</v>
      </c>
      <c r="L36" s="157"/>
    </row>
    <row r="37" spans="1:12" ht="94.5" x14ac:dyDescent="0.25">
      <c r="A37" s="148" t="s">
        <v>32</v>
      </c>
      <c r="B37" s="148" t="s">
        <v>50</v>
      </c>
      <c r="C37" s="226">
        <v>2</v>
      </c>
      <c r="D37" s="157" t="s">
        <v>326</v>
      </c>
      <c r="E37" s="153" t="s">
        <v>263</v>
      </c>
      <c r="F37" s="278">
        <v>40</v>
      </c>
      <c r="G37" s="227">
        <v>50</v>
      </c>
      <c r="H37" s="278">
        <v>40</v>
      </c>
      <c r="I37" s="279">
        <f t="shared" si="0"/>
        <v>-10</v>
      </c>
      <c r="J37" s="280">
        <f t="shared" si="1"/>
        <v>80</v>
      </c>
      <c r="K37" s="280">
        <f t="shared" si="2"/>
        <v>100</v>
      </c>
      <c r="L37" s="157"/>
    </row>
    <row r="38" spans="1:12" ht="111" customHeight="1" x14ac:dyDescent="0.25">
      <c r="A38" s="148" t="s">
        <v>32</v>
      </c>
      <c r="B38" s="148" t="s">
        <v>50</v>
      </c>
      <c r="C38" s="226">
        <v>3</v>
      </c>
      <c r="D38" s="152" t="s">
        <v>327</v>
      </c>
      <c r="E38" s="153" t="s">
        <v>263</v>
      </c>
      <c r="F38" s="277">
        <v>100</v>
      </c>
      <c r="G38" s="227">
        <v>100</v>
      </c>
      <c r="H38" s="278">
        <v>100</v>
      </c>
      <c r="I38" s="279">
        <f t="shared" si="0"/>
        <v>0</v>
      </c>
      <c r="J38" s="280">
        <f t="shared" si="1"/>
        <v>100</v>
      </c>
      <c r="K38" s="280">
        <f t="shared" si="2"/>
        <v>100</v>
      </c>
      <c r="L38" s="157"/>
    </row>
    <row r="41" spans="1:12" x14ac:dyDescent="0.25">
      <c r="A41" s="399" t="s">
        <v>351</v>
      </c>
      <c r="B41" s="399"/>
      <c r="C41" s="399"/>
      <c r="D41" s="399"/>
      <c r="E41" s="399"/>
      <c r="F41" s="399"/>
      <c r="G41" s="399"/>
      <c r="H41" s="399"/>
      <c r="I41" s="399"/>
      <c r="J41" s="399"/>
      <c r="K41" s="399"/>
      <c r="L41" s="399"/>
    </row>
  </sheetData>
  <mergeCells count="19">
    <mergeCell ref="D6:G6"/>
    <mergeCell ref="D24:L24"/>
    <mergeCell ref="D15:K15"/>
    <mergeCell ref="A41:L41"/>
    <mergeCell ref="A1:L1"/>
    <mergeCell ref="A3:B4"/>
    <mergeCell ref="C3:C5"/>
    <mergeCell ref="D3:D5"/>
    <mergeCell ref="E3:E5"/>
    <mergeCell ref="F3:H3"/>
    <mergeCell ref="I3:I5"/>
    <mergeCell ref="J3:J5"/>
    <mergeCell ref="K3:K5"/>
    <mergeCell ref="L3:L5"/>
    <mergeCell ref="F4:F5"/>
    <mergeCell ref="G4:G5"/>
    <mergeCell ref="H4:H5"/>
    <mergeCell ref="D35:G35"/>
    <mergeCell ref="D30:L30"/>
  </mergeCells>
  <pageMargins left="0.51181102362204722" right="0.27559055118110237" top="0.74803149606299213" bottom="0.74803149606299213" header="0.31496062992125984" footer="0.31496062992125984"/>
  <pageSetup paperSize="9" scale="14" fitToWidth="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5"/>
  <sheetViews>
    <sheetView workbookViewId="0">
      <selection activeCell="B4" sqref="B4"/>
    </sheetView>
  </sheetViews>
  <sheetFormatPr defaultRowHeight="15" x14ac:dyDescent="0.25"/>
  <cols>
    <col min="1" max="1" width="4.28515625" style="8" customWidth="1"/>
    <col min="2" max="2" width="41" style="8" customWidth="1"/>
    <col min="3" max="3" width="12.42578125" style="8" customWidth="1"/>
    <col min="4" max="4" width="8.28515625" style="8" customWidth="1"/>
    <col min="5" max="5" width="34.5703125" style="8" customWidth="1"/>
    <col min="6" max="16384" width="9.140625" style="8"/>
  </cols>
  <sheetData>
    <row r="1" spans="1:5" ht="32.25" customHeight="1" x14ac:dyDescent="0.25">
      <c r="A1" s="363" t="s">
        <v>478</v>
      </c>
      <c r="B1" s="363"/>
      <c r="C1" s="363"/>
      <c r="D1" s="363"/>
      <c r="E1" s="363"/>
    </row>
    <row r="2" spans="1:5" ht="15.75" x14ac:dyDescent="0.25">
      <c r="A2" s="2"/>
      <c r="B2" s="2"/>
      <c r="C2" s="2"/>
      <c r="D2" s="2"/>
      <c r="E2" s="2"/>
    </row>
    <row r="3" spans="1:5" ht="31.5" x14ac:dyDescent="0.25">
      <c r="A3" s="54" t="s">
        <v>114</v>
      </c>
      <c r="B3" s="54" t="s">
        <v>115</v>
      </c>
      <c r="C3" s="54" t="s">
        <v>116</v>
      </c>
      <c r="D3" s="54" t="s">
        <v>117</v>
      </c>
      <c r="E3" s="54" t="s">
        <v>118</v>
      </c>
    </row>
    <row r="4" spans="1:5" ht="63" x14ac:dyDescent="0.25">
      <c r="A4" s="55">
        <v>1</v>
      </c>
      <c r="B4" s="56" t="s">
        <v>388</v>
      </c>
      <c r="C4" s="57">
        <v>45006</v>
      </c>
      <c r="D4" s="55">
        <v>803</v>
      </c>
      <c r="E4" s="56" t="s">
        <v>480</v>
      </c>
    </row>
    <row r="5" spans="1:5" ht="63" x14ac:dyDescent="0.25">
      <c r="A5" s="55">
        <v>2</v>
      </c>
      <c r="B5" s="56" t="s">
        <v>388</v>
      </c>
      <c r="C5" s="57">
        <v>45174</v>
      </c>
      <c r="D5" s="55">
        <v>3414</v>
      </c>
      <c r="E5" s="56" t="s">
        <v>479</v>
      </c>
    </row>
  </sheetData>
  <mergeCells count="1">
    <mergeCell ref="A1:E1"/>
  </mergeCells>
  <pageMargins left="0.51181102362204722" right="0.27559055118110237" top="0.74803149606299213" bottom="0.74803149606299213" header="0.31496062992125984" footer="0.31496062992125984"/>
  <pageSetup paperSize="9" scale="94"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0"/>
  <sheetViews>
    <sheetView zoomScale="90" zoomScaleNormal="90" workbookViewId="0">
      <selection activeCell="F6" sqref="F6"/>
    </sheetView>
  </sheetViews>
  <sheetFormatPr defaultRowHeight="15" x14ac:dyDescent="0.25"/>
  <cols>
    <col min="1" max="2" width="7.28515625" style="8" customWidth="1"/>
    <col min="3" max="3" width="45.42578125" style="8" customWidth="1"/>
    <col min="4" max="4" width="24.5703125" style="8" customWidth="1"/>
    <col min="5" max="5" width="21.7109375" style="8" customWidth="1"/>
    <col min="6" max="6" width="17.7109375" style="8" customWidth="1"/>
    <col min="7" max="7" width="21.28515625" style="8" customWidth="1"/>
    <col min="8" max="8" width="22" style="8" customWidth="1"/>
    <col min="9" max="16384" width="9.140625" style="8"/>
  </cols>
  <sheetData>
    <row r="1" spans="1:8" x14ac:dyDescent="0.25">
      <c r="A1" s="399" t="s">
        <v>218</v>
      </c>
      <c r="B1" s="399"/>
      <c r="C1" s="399"/>
      <c r="D1" s="399"/>
      <c r="E1" s="399"/>
      <c r="F1" s="399"/>
      <c r="G1" s="399"/>
      <c r="H1" s="399"/>
    </row>
    <row r="3" spans="1:8" ht="93.75" customHeight="1" x14ac:dyDescent="0.25">
      <c r="A3" s="433" t="s">
        <v>127</v>
      </c>
      <c r="B3" s="433"/>
      <c r="C3" s="433" t="s">
        <v>212</v>
      </c>
      <c r="D3" s="433" t="s">
        <v>213</v>
      </c>
      <c r="E3" s="433" t="s">
        <v>214</v>
      </c>
      <c r="F3" s="106" t="s">
        <v>215</v>
      </c>
      <c r="G3" s="106" t="s">
        <v>216</v>
      </c>
      <c r="H3" s="106" t="s">
        <v>217</v>
      </c>
    </row>
    <row r="4" spans="1:8" ht="16.5" x14ac:dyDescent="0.25">
      <c r="A4" s="106" t="s">
        <v>12</v>
      </c>
      <c r="B4" s="106" t="s">
        <v>13</v>
      </c>
      <c r="C4" s="433"/>
      <c r="D4" s="433"/>
      <c r="E4" s="433"/>
      <c r="F4" s="106" t="s">
        <v>219</v>
      </c>
      <c r="G4" s="106" t="s">
        <v>220</v>
      </c>
      <c r="H4" s="106" t="s">
        <v>221</v>
      </c>
    </row>
    <row r="5" spans="1:8" x14ac:dyDescent="0.25">
      <c r="A5" s="107" t="s">
        <v>32</v>
      </c>
      <c r="B5" s="107"/>
      <c r="C5" s="44" t="s">
        <v>282</v>
      </c>
      <c r="D5" s="430" t="s">
        <v>389</v>
      </c>
      <c r="E5" s="430" t="s">
        <v>390</v>
      </c>
      <c r="F5" s="184">
        <f>ОЭМП!B20</f>
        <v>0.86961240756982139</v>
      </c>
      <c r="G5" s="184">
        <f>ОЭМП!C12</f>
        <v>0.88455152651228197</v>
      </c>
      <c r="H5" s="184">
        <f>ОЭМП!A18</f>
        <v>0.98311108115842116</v>
      </c>
    </row>
    <row r="6" spans="1:8" x14ac:dyDescent="0.25">
      <c r="A6" s="107" t="s">
        <v>32</v>
      </c>
      <c r="B6" s="107" t="s">
        <v>34</v>
      </c>
      <c r="C6" s="105" t="s">
        <v>46</v>
      </c>
      <c r="D6" s="431"/>
      <c r="E6" s="431"/>
      <c r="F6" s="183">
        <f>ОЭПП1!B20</f>
        <v>0.94430753249265431</v>
      </c>
      <c r="G6" s="183">
        <f>ОЭПП1!C12</f>
        <v>0.94806083499188742</v>
      </c>
      <c r="H6" s="183">
        <f>ОЭПП1!A18</f>
        <v>0.996041074200407</v>
      </c>
    </row>
    <row r="7" spans="1:8" ht="30" x14ac:dyDescent="0.25">
      <c r="A7" s="107" t="s">
        <v>32</v>
      </c>
      <c r="B7" s="107" t="s">
        <v>37</v>
      </c>
      <c r="C7" s="105" t="s">
        <v>82</v>
      </c>
      <c r="D7" s="431"/>
      <c r="E7" s="431"/>
      <c r="F7" s="183">
        <f>ОЭПП2!B20</f>
        <v>2.7104397258964026</v>
      </c>
      <c r="G7" s="183">
        <f>ОЭПП2!C12</f>
        <v>2.7865937269353269</v>
      </c>
      <c r="H7" s="183">
        <f>ОЭПП2!A18</f>
        <v>0.97267129388011719</v>
      </c>
    </row>
    <row r="8" spans="1:8" x14ac:dyDescent="0.25">
      <c r="A8" s="107" t="s">
        <v>32</v>
      </c>
      <c r="B8" s="107" t="s">
        <v>48</v>
      </c>
      <c r="C8" s="105" t="s">
        <v>89</v>
      </c>
      <c r="D8" s="431"/>
      <c r="E8" s="431"/>
      <c r="F8" s="183">
        <f>ОЭПП3!B20</f>
        <v>2.3273449003827236</v>
      </c>
      <c r="G8" s="183">
        <f>ОЭПП3!C12</f>
        <v>2.6039497602455066</v>
      </c>
      <c r="H8" s="183">
        <f>ОЭПП3!A18</f>
        <v>0.89377488610352296</v>
      </c>
    </row>
    <row r="9" spans="1:8" ht="30" x14ac:dyDescent="0.25">
      <c r="A9" s="107" t="s">
        <v>32</v>
      </c>
      <c r="B9" s="107" t="s">
        <v>49</v>
      </c>
      <c r="C9" s="105" t="s">
        <v>51</v>
      </c>
      <c r="D9" s="431"/>
      <c r="E9" s="431"/>
      <c r="F9" s="183">
        <f>ОЭПП4!B20</f>
        <v>1.4381313285723409</v>
      </c>
      <c r="G9" s="183">
        <f>ОЭПП4!C12</f>
        <v>1.5027384929635919</v>
      </c>
      <c r="H9" s="183">
        <f>ОЭПП4!A18</f>
        <v>0.95700704767079114</v>
      </c>
    </row>
    <row r="10" spans="1:8" x14ac:dyDescent="0.25">
      <c r="A10" s="107" t="s">
        <v>32</v>
      </c>
      <c r="B10" s="107" t="s">
        <v>50</v>
      </c>
      <c r="C10" s="105" t="s">
        <v>289</v>
      </c>
      <c r="D10" s="432"/>
      <c r="E10" s="432"/>
      <c r="F10" s="183">
        <f>ОЭПП5!B20</f>
        <v>0.90948381462210703</v>
      </c>
      <c r="G10" s="183">
        <f>ОЭПП5!C12</f>
        <v>0.93400133600534418</v>
      </c>
      <c r="H10" s="183">
        <f>ОЭПП5!A18</f>
        <v>0.97375001465405087</v>
      </c>
    </row>
  </sheetData>
  <mergeCells count="7">
    <mergeCell ref="D5:D10"/>
    <mergeCell ref="E5:E10"/>
    <mergeCell ref="A1:H1"/>
    <mergeCell ref="A3:B3"/>
    <mergeCell ref="C3:C4"/>
    <mergeCell ref="D3:D4"/>
    <mergeCell ref="E3:E4"/>
  </mergeCells>
  <pageMargins left="0.70866141732283472" right="0.70866141732283472" top="0.74803149606299213" bottom="0.74803149606299213" header="0.31496062992125984" footer="0.31496062992125984"/>
  <pageSetup paperSize="9" scale="78"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Q20"/>
  <sheetViews>
    <sheetView tabSelected="1" view="pageBreakPreview" zoomScale="60" zoomScaleNormal="80" workbookViewId="0">
      <selection activeCell="A18" sqref="A18:C18"/>
    </sheetView>
  </sheetViews>
  <sheetFormatPr defaultRowHeight="15" x14ac:dyDescent="0.25"/>
  <cols>
    <col min="1" max="1" width="58.7109375" style="108" customWidth="1"/>
    <col min="2" max="2" width="33" style="108" customWidth="1"/>
    <col min="3" max="3" width="13.42578125" style="108" bestFit="1" customWidth="1"/>
    <col min="4" max="42" width="8.7109375" style="108" customWidth="1"/>
    <col min="43" max="258" width="9.140625" style="108"/>
    <col min="259" max="259" width="58.7109375" style="108" customWidth="1"/>
    <col min="260" max="260" width="33" style="108" customWidth="1"/>
    <col min="261" max="298" width="8.7109375" style="108" customWidth="1"/>
    <col min="299" max="514" width="9.140625" style="108"/>
    <col min="515" max="515" width="58.7109375" style="108" customWidth="1"/>
    <col min="516" max="516" width="33" style="108" customWidth="1"/>
    <col min="517" max="554" width="8.7109375" style="108" customWidth="1"/>
    <col min="555" max="770" width="9.140625" style="108"/>
    <col min="771" max="771" width="58.7109375" style="108" customWidth="1"/>
    <col min="772" max="772" width="33" style="108" customWidth="1"/>
    <col min="773" max="810" width="8.7109375" style="108" customWidth="1"/>
    <col min="811" max="1026" width="9.140625" style="108"/>
    <col min="1027" max="1027" width="58.7109375" style="108" customWidth="1"/>
    <col min="1028" max="1028" width="33" style="108" customWidth="1"/>
    <col min="1029" max="1066" width="8.7109375" style="108" customWidth="1"/>
    <col min="1067" max="1282" width="9.140625" style="108"/>
    <col min="1283" max="1283" width="58.7109375" style="108" customWidth="1"/>
    <col min="1284" max="1284" width="33" style="108" customWidth="1"/>
    <col min="1285" max="1322" width="8.7109375" style="108" customWidth="1"/>
    <col min="1323" max="1538" width="9.140625" style="108"/>
    <col min="1539" max="1539" width="58.7109375" style="108" customWidth="1"/>
    <col min="1540" max="1540" width="33" style="108" customWidth="1"/>
    <col min="1541" max="1578" width="8.7109375" style="108" customWidth="1"/>
    <col min="1579" max="1794" width="9.140625" style="108"/>
    <col min="1795" max="1795" width="58.7109375" style="108" customWidth="1"/>
    <col min="1796" max="1796" width="33" style="108" customWidth="1"/>
    <col min="1797" max="1834" width="8.7109375" style="108" customWidth="1"/>
    <col min="1835" max="2050" width="9.140625" style="108"/>
    <col min="2051" max="2051" width="58.7109375" style="108" customWidth="1"/>
    <col min="2052" max="2052" width="33" style="108" customWidth="1"/>
    <col min="2053" max="2090" width="8.7109375" style="108" customWidth="1"/>
    <col min="2091" max="2306" width="9.140625" style="108"/>
    <col min="2307" max="2307" width="58.7109375" style="108" customWidth="1"/>
    <col min="2308" max="2308" width="33" style="108" customWidth="1"/>
    <col min="2309" max="2346" width="8.7109375" style="108" customWidth="1"/>
    <col min="2347" max="2562" width="9.140625" style="108"/>
    <col min="2563" max="2563" width="58.7109375" style="108" customWidth="1"/>
    <col min="2564" max="2564" width="33" style="108" customWidth="1"/>
    <col min="2565" max="2602" width="8.7109375" style="108" customWidth="1"/>
    <col min="2603" max="2818" width="9.140625" style="108"/>
    <col min="2819" max="2819" width="58.7109375" style="108" customWidth="1"/>
    <col min="2820" max="2820" width="33" style="108" customWidth="1"/>
    <col min="2821" max="2858" width="8.7109375" style="108" customWidth="1"/>
    <col min="2859" max="3074" width="9.140625" style="108"/>
    <col min="3075" max="3075" width="58.7109375" style="108" customWidth="1"/>
    <col min="3076" max="3076" width="33" style="108" customWidth="1"/>
    <col min="3077" max="3114" width="8.7109375" style="108" customWidth="1"/>
    <col min="3115" max="3330" width="9.140625" style="108"/>
    <col min="3331" max="3331" width="58.7109375" style="108" customWidth="1"/>
    <col min="3332" max="3332" width="33" style="108" customWidth="1"/>
    <col min="3333" max="3370" width="8.7109375" style="108" customWidth="1"/>
    <col min="3371" max="3586" width="9.140625" style="108"/>
    <col min="3587" max="3587" width="58.7109375" style="108" customWidth="1"/>
    <col min="3588" max="3588" width="33" style="108" customWidth="1"/>
    <col min="3589" max="3626" width="8.7109375" style="108" customWidth="1"/>
    <col min="3627" max="3842" width="9.140625" style="108"/>
    <col min="3843" max="3843" width="58.7109375" style="108" customWidth="1"/>
    <col min="3844" max="3844" width="33" style="108" customWidth="1"/>
    <col min="3845" max="3882" width="8.7109375" style="108" customWidth="1"/>
    <col min="3883" max="4098" width="9.140625" style="108"/>
    <col min="4099" max="4099" width="58.7109375" style="108" customWidth="1"/>
    <col min="4100" max="4100" width="33" style="108" customWidth="1"/>
    <col min="4101" max="4138" width="8.7109375" style="108" customWidth="1"/>
    <col min="4139" max="4354" width="9.140625" style="108"/>
    <col min="4355" max="4355" width="58.7109375" style="108" customWidth="1"/>
    <col min="4356" max="4356" width="33" style="108" customWidth="1"/>
    <col min="4357" max="4394" width="8.7109375" style="108" customWidth="1"/>
    <col min="4395" max="4610" width="9.140625" style="108"/>
    <col min="4611" max="4611" width="58.7109375" style="108" customWidth="1"/>
    <col min="4612" max="4612" width="33" style="108" customWidth="1"/>
    <col min="4613" max="4650" width="8.7109375" style="108" customWidth="1"/>
    <col min="4651" max="4866" width="9.140625" style="108"/>
    <col min="4867" max="4867" width="58.7109375" style="108" customWidth="1"/>
    <col min="4868" max="4868" width="33" style="108" customWidth="1"/>
    <col min="4869" max="4906" width="8.7109375" style="108" customWidth="1"/>
    <col min="4907" max="5122" width="9.140625" style="108"/>
    <col min="5123" max="5123" width="58.7109375" style="108" customWidth="1"/>
    <col min="5124" max="5124" width="33" style="108" customWidth="1"/>
    <col min="5125" max="5162" width="8.7109375" style="108" customWidth="1"/>
    <col min="5163" max="5378" width="9.140625" style="108"/>
    <col min="5379" max="5379" width="58.7109375" style="108" customWidth="1"/>
    <col min="5380" max="5380" width="33" style="108" customWidth="1"/>
    <col min="5381" max="5418" width="8.7109375" style="108" customWidth="1"/>
    <col min="5419" max="5634" width="9.140625" style="108"/>
    <col min="5635" max="5635" width="58.7109375" style="108" customWidth="1"/>
    <col min="5636" max="5636" width="33" style="108" customWidth="1"/>
    <col min="5637" max="5674" width="8.7109375" style="108" customWidth="1"/>
    <col min="5675" max="5890" width="9.140625" style="108"/>
    <col min="5891" max="5891" width="58.7109375" style="108" customWidth="1"/>
    <col min="5892" max="5892" width="33" style="108" customWidth="1"/>
    <col min="5893" max="5930" width="8.7109375" style="108" customWidth="1"/>
    <col min="5931" max="6146" width="9.140625" style="108"/>
    <col min="6147" max="6147" width="58.7109375" style="108" customWidth="1"/>
    <col min="6148" max="6148" width="33" style="108" customWidth="1"/>
    <col min="6149" max="6186" width="8.7109375" style="108" customWidth="1"/>
    <col min="6187" max="6402" width="9.140625" style="108"/>
    <col min="6403" max="6403" width="58.7109375" style="108" customWidth="1"/>
    <col min="6404" max="6404" width="33" style="108" customWidth="1"/>
    <col min="6405" max="6442" width="8.7109375" style="108" customWidth="1"/>
    <col min="6443" max="6658" width="9.140625" style="108"/>
    <col min="6659" max="6659" width="58.7109375" style="108" customWidth="1"/>
    <col min="6660" max="6660" width="33" style="108" customWidth="1"/>
    <col min="6661" max="6698" width="8.7109375" style="108" customWidth="1"/>
    <col min="6699" max="6914" width="9.140625" style="108"/>
    <col min="6915" max="6915" width="58.7109375" style="108" customWidth="1"/>
    <col min="6916" max="6916" width="33" style="108" customWidth="1"/>
    <col min="6917" max="6954" width="8.7109375" style="108" customWidth="1"/>
    <col min="6955" max="7170" width="9.140625" style="108"/>
    <col min="7171" max="7171" width="58.7109375" style="108" customWidth="1"/>
    <col min="7172" max="7172" width="33" style="108" customWidth="1"/>
    <col min="7173" max="7210" width="8.7109375" style="108" customWidth="1"/>
    <col min="7211" max="7426" width="9.140625" style="108"/>
    <col min="7427" max="7427" width="58.7109375" style="108" customWidth="1"/>
    <col min="7428" max="7428" width="33" style="108" customWidth="1"/>
    <col min="7429" max="7466" width="8.7109375" style="108" customWidth="1"/>
    <col min="7467" max="7682" width="9.140625" style="108"/>
    <col min="7683" max="7683" width="58.7109375" style="108" customWidth="1"/>
    <col min="7684" max="7684" width="33" style="108" customWidth="1"/>
    <col min="7685" max="7722" width="8.7109375" style="108" customWidth="1"/>
    <col min="7723" max="7938" width="9.140625" style="108"/>
    <col min="7939" max="7939" width="58.7109375" style="108" customWidth="1"/>
    <col min="7940" max="7940" width="33" style="108" customWidth="1"/>
    <col min="7941" max="7978" width="8.7109375" style="108" customWidth="1"/>
    <col min="7979" max="8194" width="9.140625" style="108"/>
    <col min="8195" max="8195" width="58.7109375" style="108" customWidth="1"/>
    <col min="8196" max="8196" width="33" style="108" customWidth="1"/>
    <col min="8197" max="8234" width="8.7109375" style="108" customWidth="1"/>
    <col min="8235" max="8450" width="9.140625" style="108"/>
    <col min="8451" max="8451" width="58.7109375" style="108" customWidth="1"/>
    <col min="8452" max="8452" width="33" style="108" customWidth="1"/>
    <col min="8453" max="8490" width="8.7109375" style="108" customWidth="1"/>
    <col min="8491" max="8706" width="9.140625" style="108"/>
    <col min="8707" max="8707" width="58.7109375" style="108" customWidth="1"/>
    <col min="8708" max="8708" width="33" style="108" customWidth="1"/>
    <col min="8709" max="8746" width="8.7109375" style="108" customWidth="1"/>
    <col min="8747" max="8962" width="9.140625" style="108"/>
    <col min="8963" max="8963" width="58.7109375" style="108" customWidth="1"/>
    <col min="8964" max="8964" width="33" style="108" customWidth="1"/>
    <col min="8965" max="9002" width="8.7109375" style="108" customWidth="1"/>
    <col min="9003" max="9218" width="9.140625" style="108"/>
    <col min="9219" max="9219" width="58.7109375" style="108" customWidth="1"/>
    <col min="9220" max="9220" width="33" style="108" customWidth="1"/>
    <col min="9221" max="9258" width="8.7109375" style="108" customWidth="1"/>
    <col min="9259" max="9474" width="9.140625" style="108"/>
    <col min="9475" max="9475" width="58.7109375" style="108" customWidth="1"/>
    <col min="9476" max="9476" width="33" style="108" customWidth="1"/>
    <col min="9477" max="9514" width="8.7109375" style="108" customWidth="1"/>
    <col min="9515" max="9730" width="9.140625" style="108"/>
    <col min="9731" max="9731" width="58.7109375" style="108" customWidth="1"/>
    <col min="9732" max="9732" width="33" style="108" customWidth="1"/>
    <col min="9733" max="9770" width="8.7109375" style="108" customWidth="1"/>
    <col min="9771" max="9986" width="9.140625" style="108"/>
    <col min="9987" max="9987" width="58.7109375" style="108" customWidth="1"/>
    <col min="9988" max="9988" width="33" style="108" customWidth="1"/>
    <col min="9989" max="10026" width="8.7109375" style="108" customWidth="1"/>
    <col min="10027" max="10242" width="9.140625" style="108"/>
    <col min="10243" max="10243" width="58.7109375" style="108" customWidth="1"/>
    <col min="10244" max="10244" width="33" style="108" customWidth="1"/>
    <col min="10245" max="10282" width="8.7109375" style="108" customWidth="1"/>
    <col min="10283" max="10498" width="9.140625" style="108"/>
    <col min="10499" max="10499" width="58.7109375" style="108" customWidth="1"/>
    <col min="10500" max="10500" width="33" style="108" customWidth="1"/>
    <col min="10501" max="10538" width="8.7109375" style="108" customWidth="1"/>
    <col min="10539" max="10754" width="9.140625" style="108"/>
    <col min="10755" max="10755" width="58.7109375" style="108" customWidth="1"/>
    <col min="10756" max="10756" width="33" style="108" customWidth="1"/>
    <col min="10757" max="10794" width="8.7109375" style="108" customWidth="1"/>
    <col min="10795" max="11010" width="9.140625" style="108"/>
    <col min="11011" max="11011" width="58.7109375" style="108" customWidth="1"/>
    <col min="11012" max="11012" width="33" style="108" customWidth="1"/>
    <col min="11013" max="11050" width="8.7109375" style="108" customWidth="1"/>
    <col min="11051" max="11266" width="9.140625" style="108"/>
    <col min="11267" max="11267" width="58.7109375" style="108" customWidth="1"/>
    <col min="11268" max="11268" width="33" style="108" customWidth="1"/>
    <col min="11269" max="11306" width="8.7109375" style="108" customWidth="1"/>
    <col min="11307" max="11522" width="9.140625" style="108"/>
    <col min="11523" max="11523" width="58.7109375" style="108" customWidth="1"/>
    <col min="11524" max="11524" width="33" style="108" customWidth="1"/>
    <col min="11525" max="11562" width="8.7109375" style="108" customWidth="1"/>
    <col min="11563" max="11778" width="9.140625" style="108"/>
    <col min="11779" max="11779" width="58.7109375" style="108" customWidth="1"/>
    <col min="11780" max="11780" width="33" style="108" customWidth="1"/>
    <col min="11781" max="11818" width="8.7109375" style="108" customWidth="1"/>
    <col min="11819" max="12034" width="9.140625" style="108"/>
    <col min="12035" max="12035" width="58.7109375" style="108" customWidth="1"/>
    <col min="12036" max="12036" width="33" style="108" customWidth="1"/>
    <col min="12037" max="12074" width="8.7109375" style="108" customWidth="1"/>
    <col min="12075" max="12290" width="9.140625" style="108"/>
    <col min="12291" max="12291" width="58.7109375" style="108" customWidth="1"/>
    <col min="12292" max="12292" width="33" style="108" customWidth="1"/>
    <col min="12293" max="12330" width="8.7109375" style="108" customWidth="1"/>
    <col min="12331" max="12546" width="9.140625" style="108"/>
    <col min="12547" max="12547" width="58.7109375" style="108" customWidth="1"/>
    <col min="12548" max="12548" width="33" style="108" customWidth="1"/>
    <col min="12549" max="12586" width="8.7109375" style="108" customWidth="1"/>
    <col min="12587" max="12802" width="9.140625" style="108"/>
    <col min="12803" max="12803" width="58.7109375" style="108" customWidth="1"/>
    <col min="12804" max="12804" width="33" style="108" customWidth="1"/>
    <col min="12805" max="12842" width="8.7109375" style="108" customWidth="1"/>
    <col min="12843" max="13058" width="9.140625" style="108"/>
    <col min="13059" max="13059" width="58.7109375" style="108" customWidth="1"/>
    <col min="13060" max="13060" width="33" style="108" customWidth="1"/>
    <col min="13061" max="13098" width="8.7109375" style="108" customWidth="1"/>
    <col min="13099" max="13314" width="9.140625" style="108"/>
    <col min="13315" max="13315" width="58.7109375" style="108" customWidth="1"/>
    <col min="13316" max="13316" width="33" style="108" customWidth="1"/>
    <col min="13317" max="13354" width="8.7109375" style="108" customWidth="1"/>
    <col min="13355" max="13570" width="9.140625" style="108"/>
    <col min="13571" max="13571" width="58.7109375" style="108" customWidth="1"/>
    <col min="13572" max="13572" width="33" style="108" customWidth="1"/>
    <col min="13573" max="13610" width="8.7109375" style="108" customWidth="1"/>
    <col min="13611" max="13826" width="9.140625" style="108"/>
    <col min="13827" max="13827" width="58.7109375" style="108" customWidth="1"/>
    <col min="13828" max="13828" width="33" style="108" customWidth="1"/>
    <col min="13829" max="13866" width="8.7109375" style="108" customWidth="1"/>
    <col min="13867" max="14082" width="9.140625" style="108"/>
    <col min="14083" max="14083" width="58.7109375" style="108" customWidth="1"/>
    <col min="14084" max="14084" width="33" style="108" customWidth="1"/>
    <col min="14085" max="14122" width="8.7109375" style="108" customWidth="1"/>
    <col min="14123" max="14338" width="9.140625" style="108"/>
    <col min="14339" max="14339" width="58.7109375" style="108" customWidth="1"/>
    <col min="14340" max="14340" width="33" style="108" customWidth="1"/>
    <col min="14341" max="14378" width="8.7109375" style="108" customWidth="1"/>
    <col min="14379" max="14594" width="9.140625" style="108"/>
    <col min="14595" max="14595" width="58.7109375" style="108" customWidth="1"/>
    <col min="14596" max="14596" width="33" style="108" customWidth="1"/>
    <col min="14597" max="14634" width="8.7109375" style="108" customWidth="1"/>
    <col min="14635" max="14850" width="9.140625" style="108"/>
    <col min="14851" max="14851" width="58.7109375" style="108" customWidth="1"/>
    <col min="14852" max="14852" width="33" style="108" customWidth="1"/>
    <col min="14853" max="14890" width="8.7109375" style="108" customWidth="1"/>
    <col min="14891" max="15106" width="9.140625" style="108"/>
    <col min="15107" max="15107" width="58.7109375" style="108" customWidth="1"/>
    <col min="15108" max="15108" width="33" style="108" customWidth="1"/>
    <col min="15109" max="15146" width="8.7109375" style="108" customWidth="1"/>
    <col min="15147" max="15362" width="9.140625" style="108"/>
    <col min="15363" max="15363" width="58.7109375" style="108" customWidth="1"/>
    <col min="15364" max="15364" width="33" style="108" customWidth="1"/>
    <col min="15365" max="15402" width="8.7109375" style="108" customWidth="1"/>
    <col min="15403" max="15618" width="9.140625" style="108"/>
    <col min="15619" max="15619" width="58.7109375" style="108" customWidth="1"/>
    <col min="15620" max="15620" width="33" style="108" customWidth="1"/>
    <col min="15621" max="15658" width="8.7109375" style="108" customWidth="1"/>
    <col min="15659" max="15874" width="9.140625" style="108"/>
    <col min="15875" max="15875" width="58.7109375" style="108" customWidth="1"/>
    <col min="15876" max="15876" width="33" style="108" customWidth="1"/>
    <col min="15877" max="15914" width="8.7109375" style="108" customWidth="1"/>
    <col min="15915" max="16130" width="9.140625" style="108"/>
    <col min="16131" max="16131" width="58.7109375" style="108" customWidth="1"/>
    <col min="16132" max="16132" width="33" style="108" customWidth="1"/>
    <col min="16133" max="16170" width="8.7109375" style="108" customWidth="1"/>
    <col min="16171" max="16384" width="9.140625" style="108"/>
  </cols>
  <sheetData>
    <row r="1" spans="1:43" ht="64.900000000000006" customHeight="1" x14ac:dyDescent="0.25">
      <c r="A1" s="436" t="s">
        <v>527</v>
      </c>
      <c r="B1" s="436"/>
      <c r="C1" s="436"/>
      <c r="D1" s="436"/>
      <c r="E1" s="436"/>
      <c r="F1" s="436"/>
    </row>
    <row r="3" spans="1:43" ht="36.75" customHeight="1" x14ac:dyDescent="0.25">
      <c r="A3" s="437" t="s">
        <v>222</v>
      </c>
      <c r="B3" s="438"/>
      <c r="C3" s="109" t="s">
        <v>223</v>
      </c>
      <c r="D3" s="110" t="s">
        <v>224</v>
      </c>
      <c r="E3" s="110" t="s">
        <v>225</v>
      </c>
      <c r="F3" s="110" t="s">
        <v>226</v>
      </c>
      <c r="G3" s="110" t="s">
        <v>227</v>
      </c>
      <c r="H3" s="110" t="s">
        <v>228</v>
      </c>
      <c r="I3" s="209" t="s">
        <v>229</v>
      </c>
      <c r="J3" s="110" t="s">
        <v>230</v>
      </c>
      <c r="K3" s="112" t="s">
        <v>231</v>
      </c>
      <c r="L3" s="111" t="s">
        <v>232</v>
      </c>
      <c r="M3" s="111" t="s">
        <v>233</v>
      </c>
      <c r="N3" s="111" t="s">
        <v>234</v>
      </c>
      <c r="O3" s="111" t="s">
        <v>235</v>
      </c>
      <c r="P3" s="111" t="s">
        <v>236</v>
      </c>
      <c r="Q3" s="111" t="s">
        <v>534</v>
      </c>
      <c r="R3" s="111" t="s">
        <v>535</v>
      </c>
      <c r="S3" s="112" t="s">
        <v>237</v>
      </c>
      <c r="T3" s="111" t="s">
        <v>238</v>
      </c>
      <c r="U3" s="111" t="s">
        <v>239</v>
      </c>
      <c r="V3" s="111" t="s">
        <v>240</v>
      </c>
      <c r="W3" s="111" t="s">
        <v>241</v>
      </c>
      <c r="X3" s="112" t="s">
        <v>242</v>
      </c>
      <c r="Y3" s="111" t="s">
        <v>243</v>
      </c>
      <c r="Z3" s="111" t="s">
        <v>244</v>
      </c>
      <c r="AA3" s="111" t="s">
        <v>245</v>
      </c>
      <c r="AB3" s="217" t="s">
        <v>329</v>
      </c>
      <c r="AC3" s="217" t="s">
        <v>330</v>
      </c>
      <c r="AD3" s="217" t="s">
        <v>331</v>
      </c>
      <c r="AE3" s="218"/>
      <c r="AF3" s="212"/>
      <c r="AG3" s="212"/>
      <c r="AH3" s="212"/>
      <c r="AI3" s="212"/>
      <c r="AJ3" s="212"/>
      <c r="AK3" s="218"/>
      <c r="AL3" s="212"/>
      <c r="AM3" s="212"/>
      <c r="AN3" s="212"/>
      <c r="AO3" s="212"/>
      <c r="AP3" s="212"/>
      <c r="AQ3" s="212"/>
    </row>
    <row r="4" spans="1:43" ht="15.6" customHeight="1" x14ac:dyDescent="0.25">
      <c r="A4" s="437" t="s">
        <v>246</v>
      </c>
      <c r="B4" s="113" t="s">
        <v>247</v>
      </c>
      <c r="C4" s="221">
        <v>1</v>
      </c>
      <c r="D4" s="221">
        <v>0</v>
      </c>
      <c r="E4" s="221">
        <v>1</v>
      </c>
      <c r="F4" s="221">
        <v>1</v>
      </c>
      <c r="G4" s="221">
        <v>1</v>
      </c>
      <c r="H4" s="221">
        <v>1</v>
      </c>
      <c r="I4" s="222">
        <v>1</v>
      </c>
      <c r="J4" s="221">
        <v>1</v>
      </c>
      <c r="K4" s="221">
        <v>1</v>
      </c>
      <c r="L4" s="221">
        <v>1</v>
      </c>
      <c r="M4" s="221">
        <v>1</v>
      </c>
      <c r="N4" s="221">
        <v>1</v>
      </c>
      <c r="O4" s="221">
        <v>1</v>
      </c>
      <c r="P4" s="221">
        <v>1</v>
      </c>
      <c r="Q4" s="221"/>
      <c r="R4" s="221"/>
      <c r="S4" s="221">
        <v>1</v>
      </c>
      <c r="T4" s="221">
        <v>1</v>
      </c>
      <c r="U4" s="221">
        <v>1</v>
      </c>
      <c r="V4" s="221">
        <v>1</v>
      </c>
      <c r="W4" s="221">
        <v>1</v>
      </c>
      <c r="X4" s="221">
        <v>1</v>
      </c>
      <c r="Y4" s="221">
        <v>0</v>
      </c>
      <c r="Z4" s="221">
        <v>1</v>
      </c>
      <c r="AA4" s="221">
        <v>1</v>
      </c>
      <c r="AB4" s="221">
        <v>1</v>
      </c>
      <c r="AC4" s="221">
        <v>1</v>
      </c>
      <c r="AD4" s="221">
        <v>1</v>
      </c>
      <c r="AE4" s="187"/>
      <c r="AF4" s="187"/>
      <c r="AG4" s="187"/>
      <c r="AH4" s="187"/>
      <c r="AI4" s="187"/>
      <c r="AJ4" s="187"/>
      <c r="AK4" s="187"/>
      <c r="AL4" s="187"/>
      <c r="AM4" s="187"/>
      <c r="AN4" s="187"/>
      <c r="AO4" s="187"/>
      <c r="AP4" s="187"/>
      <c r="AQ4" s="187"/>
    </row>
    <row r="5" spans="1:43" ht="16.899999999999999" customHeight="1" x14ac:dyDescent="0.25">
      <c r="A5" s="437"/>
      <c r="B5" s="114" t="s">
        <v>528</v>
      </c>
      <c r="C5" s="110">
        <f>'форма 5'!F7</f>
        <v>81.599999999999994</v>
      </c>
      <c r="D5" s="110">
        <f>'форма 5'!F8</f>
        <v>16.3</v>
      </c>
      <c r="E5" s="110">
        <f>'форма 5'!F9</f>
        <v>33.03</v>
      </c>
      <c r="F5" s="110">
        <f>'форма 5'!F10</f>
        <v>100</v>
      </c>
      <c r="G5" s="110">
        <f>'форма 5'!F11</f>
        <v>100</v>
      </c>
      <c r="H5" s="110">
        <f>'форма 5'!F12</f>
        <v>101</v>
      </c>
      <c r="I5" s="215">
        <f>'форма 5'!F13</f>
        <v>33.6</v>
      </c>
      <c r="J5" s="110">
        <f>'форма 5'!F14</f>
        <v>69.599999999999994</v>
      </c>
      <c r="K5" s="110">
        <f>'форма 5'!F16</f>
        <v>84.2</v>
      </c>
      <c r="L5" s="110">
        <f>'форма 5'!F17</f>
        <v>55.3</v>
      </c>
      <c r="M5" s="110">
        <f>'форма 5'!F18</f>
        <v>19.3</v>
      </c>
      <c r="N5" s="110" t="str">
        <f>'форма 5'!F19</f>
        <v>-</v>
      </c>
      <c r="O5" s="110">
        <f>'форма 5'!F20</f>
        <v>105</v>
      </c>
      <c r="P5" s="110">
        <f>'форма 5'!F21</f>
        <v>92.1</v>
      </c>
      <c r="Q5" s="110">
        <f>'форма 5'!F22</f>
        <v>97.7</v>
      </c>
      <c r="R5" s="110" t="str">
        <f>'форма 5'!F23</f>
        <v>-</v>
      </c>
      <c r="S5" s="110">
        <f>'форма 5'!F25</f>
        <v>15.2</v>
      </c>
      <c r="T5" s="110">
        <f>'форма 5'!F26</f>
        <v>10.1</v>
      </c>
      <c r="U5" s="110">
        <f>'форма 5'!F27</f>
        <v>29</v>
      </c>
      <c r="V5" s="110">
        <f>'форма 5'!F28</f>
        <v>43.2</v>
      </c>
      <c r="W5" s="110">
        <f>'форма 5'!F29</f>
        <v>28.7</v>
      </c>
      <c r="X5" s="110">
        <f>'форма 5'!F31</f>
        <v>95.6</v>
      </c>
      <c r="Y5" s="110">
        <f>'форма 5'!F32</f>
        <v>13.3</v>
      </c>
      <c r="Z5" s="110">
        <f>'форма 5'!F33</f>
        <v>90.76</v>
      </c>
      <c r="AA5" s="110">
        <f>'форма 5'!F34</f>
        <v>520</v>
      </c>
      <c r="AB5" s="110">
        <f>'форма 5'!F36</f>
        <v>100</v>
      </c>
      <c r="AC5" s="110">
        <f>'форма 5'!F37</f>
        <v>40</v>
      </c>
      <c r="AD5" s="110">
        <f>'форма 5'!F38</f>
        <v>100</v>
      </c>
      <c r="AE5" s="187"/>
      <c r="AF5" s="187"/>
      <c r="AG5" s="187"/>
      <c r="AH5" s="187"/>
      <c r="AI5" s="187"/>
      <c r="AJ5" s="187"/>
      <c r="AK5" s="187"/>
      <c r="AL5" s="187"/>
      <c r="AM5" s="187"/>
      <c r="AN5" s="187"/>
      <c r="AO5" s="187"/>
      <c r="AP5" s="187"/>
      <c r="AQ5" s="187"/>
    </row>
    <row r="6" spans="1:43" ht="22.9" customHeight="1" x14ac:dyDescent="0.25">
      <c r="A6" s="439"/>
      <c r="B6" s="114" t="s">
        <v>529</v>
      </c>
      <c r="C6" s="110">
        <f>'форма 5'!G7</f>
        <v>85</v>
      </c>
      <c r="D6" s="110">
        <f>'форма 5'!G8</f>
        <v>10</v>
      </c>
      <c r="E6" s="110">
        <f>'форма 5'!G9</f>
        <v>39</v>
      </c>
      <c r="F6" s="240">
        <f>'форма 5'!G10</f>
        <v>100</v>
      </c>
      <c r="G6" s="110">
        <f>'форма 5'!G11</f>
        <v>100</v>
      </c>
      <c r="H6" s="110">
        <f>'форма 5'!G12</f>
        <v>100</v>
      </c>
      <c r="I6" s="215">
        <f>'форма 5'!G13</f>
        <v>36</v>
      </c>
      <c r="J6" s="110">
        <f>'форма 5'!G14</f>
        <v>50</v>
      </c>
      <c r="K6" s="110">
        <f>'форма 5'!G16</f>
        <v>78.8</v>
      </c>
      <c r="L6" s="110">
        <f>'форма 5'!G17</f>
        <v>70</v>
      </c>
      <c r="M6" s="110">
        <f>'форма 5'!G18</f>
        <v>15</v>
      </c>
      <c r="N6" s="110">
        <f>'форма 5'!G19</f>
        <v>25</v>
      </c>
      <c r="O6" s="110">
        <f>'форма 5'!G20</f>
        <v>100</v>
      </c>
      <c r="P6" s="110">
        <f>'форма 5'!G21</f>
        <v>77</v>
      </c>
      <c r="Q6" s="110">
        <f>'форма 5'!G22</f>
        <v>94</v>
      </c>
      <c r="R6" s="110">
        <f>'форма 5'!G23</f>
        <v>17</v>
      </c>
      <c r="S6" s="110">
        <f>'форма 5'!G25</f>
        <v>20</v>
      </c>
      <c r="T6" s="110">
        <f>'форма 5'!G26</f>
        <v>8</v>
      </c>
      <c r="U6" s="110">
        <f>'форма 5'!G27</f>
        <v>28.4</v>
      </c>
      <c r="V6" s="110">
        <f>'форма 5'!G28</f>
        <v>49</v>
      </c>
      <c r="W6" s="110">
        <f>'форма 5'!G29</f>
        <v>35</v>
      </c>
      <c r="X6" s="110">
        <f>'форма 5'!G31</f>
        <v>45</v>
      </c>
      <c r="Y6" s="110">
        <f>'форма 5'!G32</f>
        <v>0</v>
      </c>
      <c r="Z6" s="110">
        <f>'форма 5'!G33</f>
        <v>85.5</v>
      </c>
      <c r="AA6" s="110">
        <f>'форма 5'!G34</f>
        <v>30</v>
      </c>
      <c r="AB6" s="110">
        <f>'форма 5'!G36</f>
        <v>99.8</v>
      </c>
      <c r="AC6" s="110">
        <f>'форма 5'!G37</f>
        <v>50</v>
      </c>
      <c r="AD6" s="110">
        <f>'форма 5'!G38</f>
        <v>100</v>
      </c>
      <c r="AE6" s="187"/>
      <c r="AF6" s="187"/>
      <c r="AG6" s="187"/>
      <c r="AH6" s="187"/>
      <c r="AI6" s="187"/>
      <c r="AJ6" s="187"/>
      <c r="AK6" s="187"/>
      <c r="AL6" s="187"/>
      <c r="AM6" s="187"/>
      <c r="AN6" s="187"/>
      <c r="AO6" s="187"/>
      <c r="AP6" s="187"/>
      <c r="AQ6" s="187"/>
    </row>
    <row r="7" spans="1:43" ht="21.6" customHeight="1" x14ac:dyDescent="0.25">
      <c r="A7" s="439"/>
      <c r="B7" s="114" t="s">
        <v>530</v>
      </c>
      <c r="C7" s="110">
        <f>'форма 5'!H7</f>
        <v>77.7</v>
      </c>
      <c r="D7" s="110">
        <f>'форма 5'!H8</f>
        <v>22.3</v>
      </c>
      <c r="E7" s="110">
        <f>'форма 5'!H9</f>
        <v>36.6</v>
      </c>
      <c r="F7" s="240">
        <f>'форма 5'!H10</f>
        <v>99.9</v>
      </c>
      <c r="G7" s="110">
        <f>'форма 5'!H11</f>
        <v>100</v>
      </c>
      <c r="H7" s="110">
        <f>'форма 5'!H12</f>
        <v>100</v>
      </c>
      <c r="I7" s="209">
        <f>'форма 5'!H13</f>
        <v>38.4</v>
      </c>
      <c r="J7" s="110">
        <f>'форма 5'!H14</f>
        <v>54.5</v>
      </c>
      <c r="K7" s="110">
        <f>'форма 5'!H16</f>
        <v>69.959999999999994</v>
      </c>
      <c r="L7" s="110">
        <f>'форма 5'!H17</f>
        <v>45.4</v>
      </c>
      <c r="M7" s="110">
        <f>'форма 5'!H18</f>
        <v>13.8</v>
      </c>
      <c r="N7" s="110">
        <f>'форма 5'!H19</f>
        <v>15.8</v>
      </c>
      <c r="O7" s="110">
        <f>'форма 5'!H20</f>
        <v>100</v>
      </c>
      <c r="P7" s="110">
        <f>'форма 5'!H21</f>
        <v>86.4</v>
      </c>
      <c r="Q7" s="110">
        <f>'форма 5'!H22</f>
        <v>98.5</v>
      </c>
      <c r="R7" s="110">
        <f>'форма 5'!H23</f>
        <v>17</v>
      </c>
      <c r="S7" s="110">
        <f>'форма 5'!H25</f>
        <v>10.4</v>
      </c>
      <c r="T7" s="110">
        <f>'форма 5'!H26</f>
        <v>1.2</v>
      </c>
      <c r="U7" s="110">
        <f>'форма 5'!H27</f>
        <v>29</v>
      </c>
      <c r="V7" s="110">
        <f>'форма 5'!H28</f>
        <v>42</v>
      </c>
      <c r="W7" s="110">
        <f>'форма 5'!H29</f>
        <v>28.2</v>
      </c>
      <c r="X7" s="110">
        <f>'форма 5'!H31</f>
        <v>91.3</v>
      </c>
      <c r="Y7" s="110">
        <f>'форма 5'!H32</f>
        <v>26.09</v>
      </c>
      <c r="Z7" s="110">
        <f>'форма 5'!H33</f>
        <v>91.03</v>
      </c>
      <c r="AA7" s="110">
        <f>'форма 5'!H34</f>
        <v>0</v>
      </c>
      <c r="AB7" s="110">
        <f>'форма 5'!H36</f>
        <v>100</v>
      </c>
      <c r="AC7" s="110">
        <f>'форма 5'!H37</f>
        <v>40</v>
      </c>
      <c r="AD7" s="110">
        <f>'форма 5'!H38</f>
        <v>100</v>
      </c>
      <c r="AE7" s="187"/>
      <c r="AF7" s="187"/>
      <c r="AG7" s="187"/>
      <c r="AH7" s="187"/>
      <c r="AI7" s="187"/>
      <c r="AJ7" s="187"/>
      <c r="AK7" s="187"/>
      <c r="AL7" s="187"/>
      <c r="AM7" s="187"/>
      <c r="AN7" s="187"/>
      <c r="AO7" s="187"/>
      <c r="AP7" s="187"/>
      <c r="AQ7" s="187"/>
    </row>
    <row r="8" spans="1:43" ht="22.15" customHeight="1" x14ac:dyDescent="0.25">
      <c r="A8" s="439"/>
      <c r="B8" s="113" t="s">
        <v>248</v>
      </c>
      <c r="C8" s="115">
        <f>IF(C4=1,C7*C7/C5/C6,C7*C6/C5/C7)</f>
        <v>0.87042820069204163</v>
      </c>
      <c r="D8" s="115">
        <f t="shared" ref="D8:AD8" si="0">IF(D4=1,D7*D7/D5/D6,D7*D6/D5/D7)</f>
        <v>0.61349693251533743</v>
      </c>
      <c r="E8" s="115">
        <f t="shared" si="0"/>
        <v>1.0398938028365821</v>
      </c>
      <c r="F8" s="115">
        <f t="shared" si="0"/>
        <v>0.99800100000000014</v>
      </c>
      <c r="G8" s="115">
        <f>IF(G4=1,G7*G7/G5/G6,G7*G6/G5/G7)</f>
        <v>1</v>
      </c>
      <c r="H8" s="115">
        <f>IF(H4=1,H7*H7/H5/H6,H7*H6/H5/H7)</f>
        <v>0.99009900990099009</v>
      </c>
      <c r="I8" s="115">
        <f t="shared" si="0"/>
        <v>1.2190476190476189</v>
      </c>
      <c r="J8" s="115">
        <f t="shared" si="0"/>
        <v>0.85352011494252877</v>
      </c>
      <c r="K8" s="115">
        <f t="shared" si="0"/>
        <v>0.73766859182270872</v>
      </c>
      <c r="L8" s="115">
        <f t="shared" si="0"/>
        <v>0.53246189615086537</v>
      </c>
      <c r="M8" s="115">
        <f t="shared" si="0"/>
        <v>0.65782383419689128</v>
      </c>
      <c r="N8" s="115" t="e">
        <f t="shared" si="0"/>
        <v>#VALUE!</v>
      </c>
      <c r="O8" s="115">
        <f t="shared" si="0"/>
        <v>0.95238095238095244</v>
      </c>
      <c r="P8" s="115">
        <f t="shared" si="0"/>
        <v>1.0526333601252171</v>
      </c>
      <c r="Q8" s="115">
        <f t="shared" ref="Q8:R8" si="1">IF(Q4=1,Q7*Q7/Q5/Q6,Q7*Q6/Q5/Q7)</f>
        <v>0.96212896622313204</v>
      </c>
      <c r="R8" s="115" t="e">
        <f t="shared" si="1"/>
        <v>#VALUE!</v>
      </c>
      <c r="S8" s="115">
        <f t="shared" si="0"/>
        <v>0.35578947368421054</v>
      </c>
      <c r="T8" s="115">
        <f t="shared" si="0"/>
        <v>1.782178217821782E-2</v>
      </c>
      <c r="U8" s="115">
        <f t="shared" si="0"/>
        <v>1.0211267605633803</v>
      </c>
      <c r="V8" s="115">
        <f t="shared" si="0"/>
        <v>0.83333333333333326</v>
      </c>
      <c r="W8" s="115">
        <f t="shared" si="0"/>
        <v>0.79167745146839219</v>
      </c>
      <c r="X8" s="115">
        <f t="shared" si="0"/>
        <v>1.9376313342631331</v>
      </c>
      <c r="Y8" s="115">
        <f t="shared" si="0"/>
        <v>0</v>
      </c>
      <c r="Z8" s="115">
        <f t="shared" si="0"/>
        <v>1.0678456516640507</v>
      </c>
      <c r="AA8" s="115">
        <f t="shared" si="0"/>
        <v>0</v>
      </c>
      <c r="AB8" s="115">
        <f t="shared" si="0"/>
        <v>1.0020040080160322</v>
      </c>
      <c r="AC8" s="115">
        <f t="shared" si="0"/>
        <v>0.8</v>
      </c>
      <c r="AD8" s="115">
        <f t="shared" si="0"/>
        <v>1</v>
      </c>
      <c r="AE8" s="188"/>
      <c r="AF8" s="188"/>
      <c r="AG8" s="188"/>
      <c r="AH8" s="188"/>
      <c r="AI8" s="188"/>
      <c r="AJ8" s="188"/>
      <c r="AK8" s="188"/>
      <c r="AL8" s="188"/>
      <c r="AM8" s="188"/>
      <c r="AN8" s="188"/>
      <c r="AO8" s="188"/>
      <c r="AP8" s="188"/>
      <c r="AQ8" s="188"/>
    </row>
    <row r="9" spans="1:43" ht="33.75" hidden="1" customHeight="1" x14ac:dyDescent="0.25">
      <c r="A9" s="439"/>
      <c r="B9" s="116"/>
      <c r="C9" s="117">
        <f>IFERROR(C8,0)</f>
        <v>0.87042820069204163</v>
      </c>
      <c r="D9" s="117">
        <f>IFERROR(D8,0)</f>
        <v>0.61349693251533743</v>
      </c>
      <c r="E9" s="117">
        <f>IFERROR(E8,0)</f>
        <v>1.0398938028365821</v>
      </c>
      <c r="F9" s="117">
        <f>IFERROR(F8,0)</f>
        <v>0.99800100000000014</v>
      </c>
      <c r="G9" s="117">
        <f t="shared" ref="G9:AD9" si="2">IFERROR(G8,0)</f>
        <v>1</v>
      </c>
      <c r="H9" s="117">
        <f t="shared" si="2"/>
        <v>0.99009900990099009</v>
      </c>
      <c r="I9" s="117">
        <f t="shared" si="2"/>
        <v>1.2190476190476189</v>
      </c>
      <c r="J9" s="117">
        <f t="shared" si="2"/>
        <v>0.85352011494252877</v>
      </c>
      <c r="K9" s="117">
        <f t="shared" si="2"/>
        <v>0.73766859182270872</v>
      </c>
      <c r="L9" s="117">
        <f t="shared" si="2"/>
        <v>0.53246189615086537</v>
      </c>
      <c r="M9" s="117">
        <f t="shared" si="2"/>
        <v>0.65782383419689128</v>
      </c>
      <c r="N9" s="117">
        <f t="shared" si="2"/>
        <v>0</v>
      </c>
      <c r="O9" s="117">
        <f t="shared" si="2"/>
        <v>0.95238095238095244</v>
      </c>
      <c r="P9" s="117">
        <f t="shared" si="2"/>
        <v>1.0526333601252171</v>
      </c>
      <c r="Q9" s="117"/>
      <c r="R9" s="117"/>
      <c r="S9" s="117">
        <f t="shared" si="2"/>
        <v>0.35578947368421054</v>
      </c>
      <c r="T9" s="117">
        <f t="shared" si="2"/>
        <v>1.782178217821782E-2</v>
      </c>
      <c r="U9" s="117">
        <f t="shared" si="2"/>
        <v>1.0211267605633803</v>
      </c>
      <c r="V9" s="117">
        <f t="shared" si="2"/>
        <v>0.83333333333333326</v>
      </c>
      <c r="W9" s="117">
        <f t="shared" si="2"/>
        <v>0.79167745146839219</v>
      </c>
      <c r="X9" s="117">
        <f t="shared" si="2"/>
        <v>1.9376313342631331</v>
      </c>
      <c r="Y9" s="117">
        <f t="shared" si="2"/>
        <v>0</v>
      </c>
      <c r="Z9" s="117">
        <f t="shared" si="2"/>
        <v>1.0678456516640507</v>
      </c>
      <c r="AA9" s="117">
        <f t="shared" si="2"/>
        <v>0</v>
      </c>
      <c r="AB9" s="117">
        <f t="shared" si="2"/>
        <v>1.0020040080160322</v>
      </c>
      <c r="AC9" s="117">
        <f t="shared" si="2"/>
        <v>0.8</v>
      </c>
      <c r="AD9" s="117">
        <f t="shared" si="2"/>
        <v>1</v>
      </c>
      <c r="AE9" s="117"/>
      <c r="AF9" s="117"/>
      <c r="AG9" s="117"/>
      <c r="AH9" s="117"/>
      <c r="AI9" s="117"/>
      <c r="AJ9" s="117"/>
      <c r="AK9" s="117"/>
      <c r="AL9" s="117"/>
      <c r="AM9" s="117"/>
      <c r="AN9" s="117"/>
      <c r="AO9" s="117"/>
      <c r="AP9" s="117"/>
    </row>
    <row r="10" spans="1:43" ht="33.75" hidden="1" customHeight="1" x14ac:dyDescent="0.25">
      <c r="A10" s="439"/>
      <c r="B10" s="113"/>
      <c r="C10" s="118">
        <f>IF(C9&gt;0,1,0)</f>
        <v>1</v>
      </c>
      <c r="D10" s="118">
        <f>IF(D9&gt;0,1,0)</f>
        <v>1</v>
      </c>
      <c r="E10" s="118">
        <f>IF(E9&gt;0,1,0)</f>
        <v>1</v>
      </c>
      <c r="F10" s="118">
        <f>IF(F9&gt;0,1,0)</f>
        <v>1</v>
      </c>
      <c r="G10" s="118">
        <f t="shared" ref="G10:AD10" si="3">IF(G9&gt;0,1,0)</f>
        <v>1</v>
      </c>
      <c r="H10" s="118">
        <f t="shared" si="3"/>
        <v>1</v>
      </c>
      <c r="I10" s="118">
        <f t="shared" si="3"/>
        <v>1</v>
      </c>
      <c r="J10" s="118">
        <f t="shared" si="3"/>
        <v>1</v>
      </c>
      <c r="K10" s="118">
        <f t="shared" si="3"/>
        <v>1</v>
      </c>
      <c r="L10" s="118">
        <f t="shared" si="3"/>
        <v>1</v>
      </c>
      <c r="M10" s="118">
        <f t="shared" si="3"/>
        <v>1</v>
      </c>
      <c r="N10" s="118">
        <f t="shared" si="3"/>
        <v>0</v>
      </c>
      <c r="O10" s="118">
        <f t="shared" si="3"/>
        <v>1</v>
      </c>
      <c r="P10" s="118">
        <f t="shared" si="3"/>
        <v>1</v>
      </c>
      <c r="Q10" s="118"/>
      <c r="R10" s="118"/>
      <c r="S10" s="118">
        <f t="shared" si="3"/>
        <v>1</v>
      </c>
      <c r="T10" s="118">
        <f t="shared" si="3"/>
        <v>1</v>
      </c>
      <c r="U10" s="118">
        <f t="shared" si="3"/>
        <v>1</v>
      </c>
      <c r="V10" s="118">
        <f t="shared" si="3"/>
        <v>1</v>
      </c>
      <c r="W10" s="118">
        <f t="shared" si="3"/>
        <v>1</v>
      </c>
      <c r="X10" s="118">
        <f t="shared" si="3"/>
        <v>1</v>
      </c>
      <c r="Y10" s="118">
        <f t="shared" si="3"/>
        <v>0</v>
      </c>
      <c r="Z10" s="118">
        <f t="shared" si="3"/>
        <v>1</v>
      </c>
      <c r="AA10" s="118">
        <f t="shared" si="3"/>
        <v>0</v>
      </c>
      <c r="AB10" s="118">
        <f t="shared" si="3"/>
        <v>1</v>
      </c>
      <c r="AC10" s="118">
        <f t="shared" si="3"/>
        <v>1</v>
      </c>
      <c r="AD10" s="118">
        <f t="shared" si="3"/>
        <v>1</v>
      </c>
      <c r="AE10" s="219"/>
      <c r="AF10" s="219"/>
      <c r="AG10" s="219"/>
      <c r="AH10" s="219"/>
      <c r="AI10" s="219"/>
      <c r="AJ10" s="219"/>
      <c r="AK10" s="219"/>
      <c r="AL10" s="219"/>
      <c r="AM10" s="219"/>
      <c r="AN10" s="219"/>
      <c r="AO10" s="219"/>
      <c r="AP10" s="219"/>
      <c r="AQ10" s="220"/>
    </row>
    <row r="11" spans="1:43" ht="24" hidden="1" customHeight="1" x14ac:dyDescent="0.25">
      <c r="A11" s="439"/>
      <c r="B11" s="113" t="s">
        <v>249</v>
      </c>
      <c r="C11" s="118">
        <f>SUM(C10:AD10)</f>
        <v>23</v>
      </c>
      <c r="D11" s="117"/>
      <c r="E11" s="117"/>
      <c r="F11" s="117"/>
    </row>
    <row r="12" spans="1:43" ht="23.45" customHeight="1" x14ac:dyDescent="0.25">
      <c r="A12" s="439"/>
      <c r="B12" s="113" t="s">
        <v>250</v>
      </c>
      <c r="C12" s="119">
        <f>SUM(C9:AD9)/C11</f>
        <v>0.88455152651228197</v>
      </c>
    </row>
    <row r="13" spans="1:43" ht="30.6" customHeight="1" x14ac:dyDescent="0.25">
      <c r="A13" s="440" t="s">
        <v>251</v>
      </c>
      <c r="B13" s="440"/>
      <c r="C13" s="440"/>
    </row>
    <row r="14" spans="1:43" ht="15" customHeight="1" x14ac:dyDescent="0.25">
      <c r="A14" s="120"/>
      <c r="B14" s="120"/>
      <c r="C14" s="120"/>
      <c r="D14" s="121"/>
      <c r="E14" s="121"/>
      <c r="F14" s="121"/>
    </row>
    <row r="15" spans="1:43" ht="24.6" hidden="1" customHeight="1" x14ac:dyDescent="0.25">
      <c r="A15" s="437" t="s">
        <v>252</v>
      </c>
      <c r="B15" s="114" t="s">
        <v>328</v>
      </c>
      <c r="C15" s="110"/>
      <c r="D15" s="122"/>
      <c r="E15" s="121"/>
      <c r="F15" s="121"/>
    </row>
    <row r="16" spans="1:43" ht="21" customHeight="1" x14ac:dyDescent="0.25">
      <c r="A16" s="437"/>
      <c r="B16" s="114" t="s">
        <v>529</v>
      </c>
      <c r="C16" s="110">
        <f>'форма 1'!M9</f>
        <v>2070832.8441900008</v>
      </c>
      <c r="D16" s="123"/>
      <c r="E16" s="121"/>
      <c r="F16" s="121"/>
    </row>
    <row r="17" spans="1:42" ht="21" customHeight="1" x14ac:dyDescent="0.25">
      <c r="A17" s="437"/>
      <c r="B17" s="114" t="s">
        <v>531</v>
      </c>
      <c r="C17" s="110">
        <f>'форма 1'!N9</f>
        <v>2035858.7163499999</v>
      </c>
      <c r="D17" s="123"/>
      <c r="E17" s="121"/>
      <c r="F17" s="121"/>
    </row>
    <row r="18" spans="1:42" ht="22.5" customHeight="1" x14ac:dyDescent="0.25">
      <c r="A18" s="441">
        <f>C17/C16</f>
        <v>0.98311108115842116</v>
      </c>
      <c r="B18" s="441"/>
      <c r="C18" s="441"/>
      <c r="D18" s="121"/>
      <c r="E18" s="121"/>
      <c r="F18" s="121"/>
    </row>
    <row r="19" spans="1:42" ht="21.75" customHeight="1" x14ac:dyDescent="0.25">
      <c r="AL19" s="122"/>
      <c r="AM19" s="122"/>
      <c r="AN19" s="122"/>
      <c r="AO19" s="122"/>
      <c r="AP19" s="122"/>
    </row>
    <row r="20" spans="1:42" ht="33" customHeight="1" x14ac:dyDescent="0.25">
      <c r="A20" s="124" t="s">
        <v>253</v>
      </c>
      <c r="B20" s="119">
        <f>A18*C12</f>
        <v>0.86961240756982139</v>
      </c>
      <c r="C20" s="434" t="str">
        <f>IF(B20&gt;0.95,"высокоэффективная", IF(A20&gt;=0.8,"эффективная", IF(A20&lt;0.4,"неэффективная","уровень эффективности удовлетворительный")))</f>
        <v>эффективная</v>
      </c>
      <c r="D20" s="435"/>
      <c r="E20" s="435"/>
      <c r="F20" s="435"/>
      <c r="G20" s="435"/>
      <c r="H20" s="435"/>
      <c r="I20" s="435"/>
      <c r="J20" s="435"/>
    </row>
  </sheetData>
  <mergeCells count="7">
    <mergeCell ref="C20:J20"/>
    <mergeCell ref="A1:F1"/>
    <mergeCell ref="A3:B3"/>
    <mergeCell ref="A4:A12"/>
    <mergeCell ref="A13:C13"/>
    <mergeCell ref="A15:A17"/>
    <mergeCell ref="A18:C18"/>
  </mergeCells>
  <pageMargins left="0.23622047244094491" right="0.23622047244094491" top="0.74803149606299213" bottom="0.74803149606299213" header="0.31496062992125984" footer="0.31496062992125984"/>
  <pageSetup paperSize="9" scale="42" fitToWidth="2"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0"/>
  <sheetViews>
    <sheetView zoomScale="80" zoomScaleNormal="80" workbookViewId="0">
      <selection activeCell="B8" sqref="A8:XFD12"/>
    </sheetView>
  </sheetViews>
  <sheetFormatPr defaultRowHeight="15" x14ac:dyDescent="0.25"/>
  <cols>
    <col min="1" max="1" width="58.7109375" style="108" customWidth="1"/>
    <col min="2" max="2" width="33" style="108" customWidth="1"/>
    <col min="3" max="5" width="8.7109375" style="108" customWidth="1"/>
    <col min="6" max="6" width="9.85546875" style="108" bestFit="1" customWidth="1"/>
    <col min="7" max="19" width="8.7109375" style="108" customWidth="1"/>
    <col min="20" max="256" width="9.140625" style="108"/>
    <col min="257" max="257" width="58.7109375" style="108" customWidth="1"/>
    <col min="258" max="258" width="33" style="108" customWidth="1"/>
    <col min="259" max="275" width="8.7109375" style="108" customWidth="1"/>
    <col min="276" max="512" width="9.140625" style="108"/>
    <col min="513" max="513" width="58.7109375" style="108" customWidth="1"/>
    <col min="514" max="514" width="33" style="108" customWidth="1"/>
    <col min="515" max="531" width="8.7109375" style="108" customWidth="1"/>
    <col min="532" max="768" width="9.140625" style="108"/>
    <col min="769" max="769" width="58.7109375" style="108" customWidth="1"/>
    <col min="770" max="770" width="33" style="108" customWidth="1"/>
    <col min="771" max="787" width="8.7109375" style="108" customWidth="1"/>
    <col min="788" max="1024" width="9.140625" style="108"/>
    <col min="1025" max="1025" width="58.7109375" style="108" customWidth="1"/>
    <col min="1026" max="1026" width="33" style="108" customWidth="1"/>
    <col min="1027" max="1043" width="8.7109375" style="108" customWidth="1"/>
    <col min="1044" max="1280" width="9.140625" style="108"/>
    <col min="1281" max="1281" width="58.7109375" style="108" customWidth="1"/>
    <col min="1282" max="1282" width="33" style="108" customWidth="1"/>
    <col min="1283" max="1299" width="8.7109375" style="108" customWidth="1"/>
    <col min="1300" max="1536" width="9.140625" style="108"/>
    <col min="1537" max="1537" width="58.7109375" style="108" customWidth="1"/>
    <col min="1538" max="1538" width="33" style="108" customWidth="1"/>
    <col min="1539" max="1555" width="8.7109375" style="108" customWidth="1"/>
    <col min="1556" max="1792" width="9.140625" style="108"/>
    <col min="1793" max="1793" width="58.7109375" style="108" customWidth="1"/>
    <col min="1794" max="1794" width="33" style="108" customWidth="1"/>
    <col min="1795" max="1811" width="8.7109375" style="108" customWidth="1"/>
    <col min="1812" max="2048" width="9.140625" style="108"/>
    <col min="2049" max="2049" width="58.7109375" style="108" customWidth="1"/>
    <col min="2050" max="2050" width="33" style="108" customWidth="1"/>
    <col min="2051" max="2067" width="8.7109375" style="108" customWidth="1"/>
    <col min="2068" max="2304" width="9.140625" style="108"/>
    <col min="2305" max="2305" width="58.7109375" style="108" customWidth="1"/>
    <col min="2306" max="2306" width="33" style="108" customWidth="1"/>
    <col min="2307" max="2323" width="8.7109375" style="108" customWidth="1"/>
    <col min="2324" max="2560" width="9.140625" style="108"/>
    <col min="2561" max="2561" width="58.7109375" style="108" customWidth="1"/>
    <col min="2562" max="2562" width="33" style="108" customWidth="1"/>
    <col min="2563" max="2579" width="8.7109375" style="108" customWidth="1"/>
    <col min="2580" max="2816" width="9.140625" style="108"/>
    <col min="2817" max="2817" width="58.7109375" style="108" customWidth="1"/>
    <col min="2818" max="2818" width="33" style="108" customWidth="1"/>
    <col min="2819" max="2835" width="8.7109375" style="108" customWidth="1"/>
    <col min="2836" max="3072" width="9.140625" style="108"/>
    <col min="3073" max="3073" width="58.7109375" style="108" customWidth="1"/>
    <col min="3074" max="3074" width="33" style="108" customWidth="1"/>
    <col min="3075" max="3091" width="8.7109375" style="108" customWidth="1"/>
    <col min="3092" max="3328" width="9.140625" style="108"/>
    <col min="3329" max="3329" width="58.7109375" style="108" customWidth="1"/>
    <col min="3330" max="3330" width="33" style="108" customWidth="1"/>
    <col min="3331" max="3347" width="8.7109375" style="108" customWidth="1"/>
    <col min="3348" max="3584" width="9.140625" style="108"/>
    <col min="3585" max="3585" width="58.7109375" style="108" customWidth="1"/>
    <col min="3586" max="3586" width="33" style="108" customWidth="1"/>
    <col min="3587" max="3603" width="8.7109375" style="108" customWidth="1"/>
    <col min="3604" max="3840" width="9.140625" style="108"/>
    <col min="3841" max="3841" width="58.7109375" style="108" customWidth="1"/>
    <col min="3842" max="3842" width="33" style="108" customWidth="1"/>
    <col min="3843" max="3859" width="8.7109375" style="108" customWidth="1"/>
    <col min="3860" max="4096" width="9.140625" style="108"/>
    <col min="4097" max="4097" width="58.7109375" style="108" customWidth="1"/>
    <col min="4098" max="4098" width="33" style="108" customWidth="1"/>
    <col min="4099" max="4115" width="8.7109375" style="108" customWidth="1"/>
    <col min="4116" max="4352" width="9.140625" style="108"/>
    <col min="4353" max="4353" width="58.7109375" style="108" customWidth="1"/>
    <col min="4354" max="4354" width="33" style="108" customWidth="1"/>
    <col min="4355" max="4371" width="8.7109375" style="108" customWidth="1"/>
    <col min="4372" max="4608" width="9.140625" style="108"/>
    <col min="4609" max="4609" width="58.7109375" style="108" customWidth="1"/>
    <col min="4610" max="4610" width="33" style="108" customWidth="1"/>
    <col min="4611" max="4627" width="8.7109375" style="108" customWidth="1"/>
    <col min="4628" max="4864" width="9.140625" style="108"/>
    <col min="4865" max="4865" width="58.7109375" style="108" customWidth="1"/>
    <col min="4866" max="4866" width="33" style="108" customWidth="1"/>
    <col min="4867" max="4883" width="8.7109375" style="108" customWidth="1"/>
    <col min="4884" max="5120" width="9.140625" style="108"/>
    <col min="5121" max="5121" width="58.7109375" style="108" customWidth="1"/>
    <col min="5122" max="5122" width="33" style="108" customWidth="1"/>
    <col min="5123" max="5139" width="8.7109375" style="108" customWidth="1"/>
    <col min="5140" max="5376" width="9.140625" style="108"/>
    <col min="5377" max="5377" width="58.7109375" style="108" customWidth="1"/>
    <col min="5378" max="5378" width="33" style="108" customWidth="1"/>
    <col min="5379" max="5395" width="8.7109375" style="108" customWidth="1"/>
    <col min="5396" max="5632" width="9.140625" style="108"/>
    <col min="5633" max="5633" width="58.7109375" style="108" customWidth="1"/>
    <col min="5634" max="5634" width="33" style="108" customWidth="1"/>
    <col min="5635" max="5651" width="8.7109375" style="108" customWidth="1"/>
    <col min="5652" max="5888" width="9.140625" style="108"/>
    <col min="5889" max="5889" width="58.7109375" style="108" customWidth="1"/>
    <col min="5890" max="5890" width="33" style="108" customWidth="1"/>
    <col min="5891" max="5907" width="8.7109375" style="108" customWidth="1"/>
    <col min="5908" max="6144" width="9.140625" style="108"/>
    <col min="6145" max="6145" width="58.7109375" style="108" customWidth="1"/>
    <col min="6146" max="6146" width="33" style="108" customWidth="1"/>
    <col min="6147" max="6163" width="8.7109375" style="108" customWidth="1"/>
    <col min="6164" max="6400" width="9.140625" style="108"/>
    <col min="6401" max="6401" width="58.7109375" style="108" customWidth="1"/>
    <col min="6402" max="6402" width="33" style="108" customWidth="1"/>
    <col min="6403" max="6419" width="8.7109375" style="108" customWidth="1"/>
    <col min="6420" max="6656" width="9.140625" style="108"/>
    <col min="6657" max="6657" width="58.7109375" style="108" customWidth="1"/>
    <col min="6658" max="6658" width="33" style="108" customWidth="1"/>
    <col min="6659" max="6675" width="8.7109375" style="108" customWidth="1"/>
    <col min="6676" max="6912" width="9.140625" style="108"/>
    <col min="6913" max="6913" width="58.7109375" style="108" customWidth="1"/>
    <col min="6914" max="6914" width="33" style="108" customWidth="1"/>
    <col min="6915" max="6931" width="8.7109375" style="108" customWidth="1"/>
    <col min="6932" max="7168" width="9.140625" style="108"/>
    <col min="7169" max="7169" width="58.7109375" style="108" customWidth="1"/>
    <col min="7170" max="7170" width="33" style="108" customWidth="1"/>
    <col min="7171" max="7187" width="8.7109375" style="108" customWidth="1"/>
    <col min="7188" max="7424" width="9.140625" style="108"/>
    <col min="7425" max="7425" width="58.7109375" style="108" customWidth="1"/>
    <col min="7426" max="7426" width="33" style="108" customWidth="1"/>
    <col min="7427" max="7443" width="8.7109375" style="108" customWidth="1"/>
    <col min="7444" max="7680" width="9.140625" style="108"/>
    <col min="7681" max="7681" width="58.7109375" style="108" customWidth="1"/>
    <col min="7682" max="7682" width="33" style="108" customWidth="1"/>
    <col min="7683" max="7699" width="8.7109375" style="108" customWidth="1"/>
    <col min="7700" max="7936" width="9.140625" style="108"/>
    <col min="7937" max="7937" width="58.7109375" style="108" customWidth="1"/>
    <col min="7938" max="7938" width="33" style="108" customWidth="1"/>
    <col min="7939" max="7955" width="8.7109375" style="108" customWidth="1"/>
    <col min="7956" max="8192" width="9.140625" style="108"/>
    <col min="8193" max="8193" width="58.7109375" style="108" customWidth="1"/>
    <col min="8194" max="8194" width="33" style="108" customWidth="1"/>
    <col min="8195" max="8211" width="8.7109375" style="108" customWidth="1"/>
    <col min="8212" max="8448" width="9.140625" style="108"/>
    <col min="8449" max="8449" width="58.7109375" style="108" customWidth="1"/>
    <col min="8450" max="8450" width="33" style="108" customWidth="1"/>
    <col min="8451" max="8467" width="8.7109375" style="108" customWidth="1"/>
    <col min="8468" max="8704" width="9.140625" style="108"/>
    <col min="8705" max="8705" width="58.7109375" style="108" customWidth="1"/>
    <col min="8706" max="8706" width="33" style="108" customWidth="1"/>
    <col min="8707" max="8723" width="8.7109375" style="108" customWidth="1"/>
    <col min="8724" max="8960" width="9.140625" style="108"/>
    <col min="8961" max="8961" width="58.7109375" style="108" customWidth="1"/>
    <col min="8962" max="8962" width="33" style="108" customWidth="1"/>
    <col min="8963" max="8979" width="8.7109375" style="108" customWidth="1"/>
    <col min="8980" max="9216" width="9.140625" style="108"/>
    <col min="9217" max="9217" width="58.7109375" style="108" customWidth="1"/>
    <col min="9218" max="9218" width="33" style="108" customWidth="1"/>
    <col min="9219" max="9235" width="8.7109375" style="108" customWidth="1"/>
    <col min="9236" max="9472" width="9.140625" style="108"/>
    <col min="9473" max="9473" width="58.7109375" style="108" customWidth="1"/>
    <col min="9474" max="9474" width="33" style="108" customWidth="1"/>
    <col min="9475" max="9491" width="8.7109375" style="108" customWidth="1"/>
    <col min="9492" max="9728" width="9.140625" style="108"/>
    <col min="9729" max="9729" width="58.7109375" style="108" customWidth="1"/>
    <col min="9730" max="9730" width="33" style="108" customWidth="1"/>
    <col min="9731" max="9747" width="8.7109375" style="108" customWidth="1"/>
    <col min="9748" max="9984" width="9.140625" style="108"/>
    <col min="9985" max="9985" width="58.7109375" style="108" customWidth="1"/>
    <col min="9986" max="9986" width="33" style="108" customWidth="1"/>
    <col min="9987" max="10003" width="8.7109375" style="108" customWidth="1"/>
    <col min="10004" max="10240" width="9.140625" style="108"/>
    <col min="10241" max="10241" width="58.7109375" style="108" customWidth="1"/>
    <col min="10242" max="10242" width="33" style="108" customWidth="1"/>
    <col min="10243" max="10259" width="8.7109375" style="108" customWidth="1"/>
    <col min="10260" max="10496" width="9.140625" style="108"/>
    <col min="10497" max="10497" width="58.7109375" style="108" customWidth="1"/>
    <col min="10498" max="10498" width="33" style="108" customWidth="1"/>
    <col min="10499" max="10515" width="8.7109375" style="108" customWidth="1"/>
    <col min="10516" max="10752" width="9.140625" style="108"/>
    <col min="10753" max="10753" width="58.7109375" style="108" customWidth="1"/>
    <col min="10754" max="10754" width="33" style="108" customWidth="1"/>
    <col min="10755" max="10771" width="8.7109375" style="108" customWidth="1"/>
    <col min="10772" max="11008" width="9.140625" style="108"/>
    <col min="11009" max="11009" width="58.7109375" style="108" customWidth="1"/>
    <col min="11010" max="11010" width="33" style="108" customWidth="1"/>
    <col min="11011" max="11027" width="8.7109375" style="108" customWidth="1"/>
    <col min="11028" max="11264" width="9.140625" style="108"/>
    <col min="11265" max="11265" width="58.7109375" style="108" customWidth="1"/>
    <col min="11266" max="11266" width="33" style="108" customWidth="1"/>
    <col min="11267" max="11283" width="8.7109375" style="108" customWidth="1"/>
    <col min="11284" max="11520" width="9.140625" style="108"/>
    <col min="11521" max="11521" width="58.7109375" style="108" customWidth="1"/>
    <col min="11522" max="11522" width="33" style="108" customWidth="1"/>
    <col min="11523" max="11539" width="8.7109375" style="108" customWidth="1"/>
    <col min="11540" max="11776" width="9.140625" style="108"/>
    <col min="11777" max="11777" width="58.7109375" style="108" customWidth="1"/>
    <col min="11778" max="11778" width="33" style="108" customWidth="1"/>
    <col min="11779" max="11795" width="8.7109375" style="108" customWidth="1"/>
    <col min="11796" max="12032" width="9.140625" style="108"/>
    <col min="12033" max="12033" width="58.7109375" style="108" customWidth="1"/>
    <col min="12034" max="12034" width="33" style="108" customWidth="1"/>
    <col min="12035" max="12051" width="8.7109375" style="108" customWidth="1"/>
    <col min="12052" max="12288" width="9.140625" style="108"/>
    <col min="12289" max="12289" width="58.7109375" style="108" customWidth="1"/>
    <col min="12290" max="12290" width="33" style="108" customWidth="1"/>
    <col min="12291" max="12307" width="8.7109375" style="108" customWidth="1"/>
    <col min="12308" max="12544" width="9.140625" style="108"/>
    <col min="12545" max="12545" width="58.7109375" style="108" customWidth="1"/>
    <col min="12546" max="12546" width="33" style="108" customWidth="1"/>
    <col min="12547" max="12563" width="8.7109375" style="108" customWidth="1"/>
    <col min="12564" max="12800" width="9.140625" style="108"/>
    <col min="12801" max="12801" width="58.7109375" style="108" customWidth="1"/>
    <col min="12802" max="12802" width="33" style="108" customWidth="1"/>
    <col min="12803" max="12819" width="8.7109375" style="108" customWidth="1"/>
    <col min="12820" max="13056" width="9.140625" style="108"/>
    <col min="13057" max="13057" width="58.7109375" style="108" customWidth="1"/>
    <col min="13058" max="13058" width="33" style="108" customWidth="1"/>
    <col min="13059" max="13075" width="8.7109375" style="108" customWidth="1"/>
    <col min="13076" max="13312" width="9.140625" style="108"/>
    <col min="13313" max="13313" width="58.7109375" style="108" customWidth="1"/>
    <col min="13314" max="13314" width="33" style="108" customWidth="1"/>
    <col min="13315" max="13331" width="8.7109375" style="108" customWidth="1"/>
    <col min="13332" max="13568" width="9.140625" style="108"/>
    <col min="13569" max="13569" width="58.7109375" style="108" customWidth="1"/>
    <col min="13570" max="13570" width="33" style="108" customWidth="1"/>
    <col min="13571" max="13587" width="8.7109375" style="108" customWidth="1"/>
    <col min="13588" max="13824" width="9.140625" style="108"/>
    <col min="13825" max="13825" width="58.7109375" style="108" customWidth="1"/>
    <col min="13826" max="13826" width="33" style="108" customWidth="1"/>
    <col min="13827" max="13843" width="8.7109375" style="108" customWidth="1"/>
    <col min="13844" max="14080" width="9.140625" style="108"/>
    <col min="14081" max="14081" width="58.7109375" style="108" customWidth="1"/>
    <col min="14082" max="14082" width="33" style="108" customWidth="1"/>
    <col min="14083" max="14099" width="8.7109375" style="108" customWidth="1"/>
    <col min="14100" max="14336" width="9.140625" style="108"/>
    <col min="14337" max="14337" width="58.7109375" style="108" customWidth="1"/>
    <col min="14338" max="14338" width="33" style="108" customWidth="1"/>
    <col min="14339" max="14355" width="8.7109375" style="108" customWidth="1"/>
    <col min="14356" max="14592" width="9.140625" style="108"/>
    <col min="14593" max="14593" width="58.7109375" style="108" customWidth="1"/>
    <col min="14594" max="14594" width="33" style="108" customWidth="1"/>
    <col min="14595" max="14611" width="8.7109375" style="108" customWidth="1"/>
    <col min="14612" max="14848" width="9.140625" style="108"/>
    <col min="14849" max="14849" width="58.7109375" style="108" customWidth="1"/>
    <col min="14850" max="14850" width="33" style="108" customWidth="1"/>
    <col min="14851" max="14867" width="8.7109375" style="108" customWidth="1"/>
    <col min="14868" max="15104" width="9.140625" style="108"/>
    <col min="15105" max="15105" width="58.7109375" style="108" customWidth="1"/>
    <col min="15106" max="15106" width="33" style="108" customWidth="1"/>
    <col min="15107" max="15123" width="8.7109375" style="108" customWidth="1"/>
    <col min="15124" max="15360" width="9.140625" style="108"/>
    <col min="15361" max="15361" width="58.7109375" style="108" customWidth="1"/>
    <col min="15362" max="15362" width="33" style="108" customWidth="1"/>
    <col min="15363" max="15379" width="8.7109375" style="108" customWidth="1"/>
    <col min="15380" max="15616" width="9.140625" style="108"/>
    <col min="15617" max="15617" width="58.7109375" style="108" customWidth="1"/>
    <col min="15618" max="15618" width="33" style="108" customWidth="1"/>
    <col min="15619" max="15635" width="8.7109375" style="108" customWidth="1"/>
    <col min="15636" max="15872" width="9.140625" style="108"/>
    <col min="15873" max="15873" width="58.7109375" style="108" customWidth="1"/>
    <col min="15874" max="15874" width="33" style="108" customWidth="1"/>
    <col min="15875" max="15891" width="8.7109375" style="108" customWidth="1"/>
    <col min="15892" max="16128" width="9.140625" style="108"/>
    <col min="16129" max="16129" width="58.7109375" style="108" customWidth="1"/>
    <col min="16130" max="16130" width="33" style="108" customWidth="1"/>
    <col min="16131" max="16147" width="8.7109375" style="108" customWidth="1"/>
    <col min="16148" max="16384" width="9.140625" style="108"/>
  </cols>
  <sheetData>
    <row r="1" spans="1:19" ht="64.900000000000006" customHeight="1" x14ac:dyDescent="0.25">
      <c r="A1" s="436" t="s">
        <v>532</v>
      </c>
      <c r="B1" s="436"/>
      <c r="C1" s="436"/>
      <c r="D1" s="436"/>
      <c r="E1" s="436"/>
      <c r="F1" s="436"/>
    </row>
    <row r="3" spans="1:19" ht="36.75" customHeight="1" x14ac:dyDescent="0.25">
      <c r="A3" s="437" t="s">
        <v>222</v>
      </c>
      <c r="B3" s="438"/>
      <c r="C3" s="109" t="s">
        <v>223</v>
      </c>
      <c r="D3" s="110" t="s">
        <v>224</v>
      </c>
      <c r="E3" s="110" t="s">
        <v>225</v>
      </c>
      <c r="F3" s="110" t="s">
        <v>226</v>
      </c>
      <c r="G3" s="110" t="s">
        <v>227</v>
      </c>
      <c r="H3" s="110" t="s">
        <v>228</v>
      </c>
      <c r="I3" s="209" t="s">
        <v>229</v>
      </c>
      <c r="J3" s="110" t="s">
        <v>230</v>
      </c>
      <c r="K3" s="212"/>
      <c r="L3" s="212"/>
      <c r="M3" s="212"/>
      <c r="N3" s="212"/>
      <c r="O3" s="212"/>
      <c r="P3" s="212"/>
      <c r="Q3" s="212"/>
      <c r="R3" s="212"/>
      <c r="S3" s="212"/>
    </row>
    <row r="4" spans="1:19" ht="15.6" customHeight="1" x14ac:dyDescent="0.25">
      <c r="A4" s="437" t="s">
        <v>246</v>
      </c>
      <c r="B4" s="113" t="s">
        <v>247</v>
      </c>
      <c r="C4" s="221">
        <v>1</v>
      </c>
      <c r="D4" s="221">
        <v>0</v>
      </c>
      <c r="E4" s="221">
        <v>1</v>
      </c>
      <c r="F4" s="221">
        <v>1</v>
      </c>
      <c r="G4" s="221">
        <v>1</v>
      </c>
      <c r="H4" s="221">
        <v>1</v>
      </c>
      <c r="I4" s="222">
        <v>1</v>
      </c>
      <c r="J4" s="221">
        <v>1</v>
      </c>
      <c r="K4" s="187"/>
      <c r="L4" s="187"/>
      <c r="M4" s="213"/>
      <c r="N4" s="187"/>
      <c r="O4" s="187"/>
      <c r="P4" s="213"/>
      <c r="Q4" s="187"/>
      <c r="R4" s="187"/>
      <c r="S4" s="187"/>
    </row>
    <row r="5" spans="1:19" ht="16.899999999999999" customHeight="1" x14ac:dyDescent="0.25">
      <c r="A5" s="437"/>
      <c r="B5" s="114" t="s">
        <v>528</v>
      </c>
      <c r="C5" s="110">
        <f>'форма 5'!F7</f>
        <v>81.599999999999994</v>
      </c>
      <c r="D5" s="110">
        <f>'форма 5'!F8</f>
        <v>16.3</v>
      </c>
      <c r="E5" s="110">
        <f>'форма 5'!F9</f>
        <v>33.03</v>
      </c>
      <c r="F5" s="110">
        <f>'форма 5'!F10</f>
        <v>100</v>
      </c>
      <c r="G5" s="110">
        <f>'форма 5'!F11</f>
        <v>100</v>
      </c>
      <c r="H5" s="110">
        <f>'форма 5'!F12</f>
        <v>101</v>
      </c>
      <c r="I5" s="215">
        <f>'форма 5'!F13</f>
        <v>33.6</v>
      </c>
      <c r="J5" s="110">
        <f>'форма 5'!F14</f>
        <v>69.599999999999994</v>
      </c>
      <c r="K5" s="187"/>
      <c r="L5" s="187"/>
      <c r="M5" s="187"/>
      <c r="N5" s="187"/>
      <c r="O5" s="187"/>
      <c r="P5" s="187"/>
      <c r="Q5" s="187"/>
      <c r="R5" s="187"/>
      <c r="S5" s="187"/>
    </row>
    <row r="6" spans="1:19" ht="22.9" customHeight="1" x14ac:dyDescent="0.25">
      <c r="A6" s="439"/>
      <c r="B6" s="114" t="s">
        <v>529</v>
      </c>
      <c r="C6" s="110">
        <f>'форма 5'!G7</f>
        <v>85</v>
      </c>
      <c r="D6" s="110">
        <f>'форма 5'!G8</f>
        <v>10</v>
      </c>
      <c r="E6" s="110">
        <f>'форма 5'!G9</f>
        <v>39</v>
      </c>
      <c r="F6" s="185">
        <f>'форма 5'!G10</f>
        <v>100</v>
      </c>
      <c r="G6" s="110">
        <f>'форма 5'!G11</f>
        <v>100</v>
      </c>
      <c r="H6" s="110">
        <f>'форма 5'!G12</f>
        <v>100</v>
      </c>
      <c r="I6" s="215">
        <f>'форма 5'!G13</f>
        <v>36</v>
      </c>
      <c r="J6" s="110">
        <f>'форма 5'!G14</f>
        <v>50</v>
      </c>
      <c r="K6" s="187"/>
      <c r="L6" s="187"/>
      <c r="M6" s="187"/>
      <c r="N6" s="187"/>
      <c r="O6" s="187"/>
      <c r="P6" s="187"/>
      <c r="Q6" s="187"/>
      <c r="R6" s="187"/>
      <c r="S6" s="187"/>
    </row>
    <row r="7" spans="1:19" ht="21.6" customHeight="1" x14ac:dyDescent="0.25">
      <c r="A7" s="439"/>
      <c r="B7" s="114" t="s">
        <v>530</v>
      </c>
      <c r="C7" s="110">
        <f>'форма 5'!H7</f>
        <v>77.7</v>
      </c>
      <c r="D7" s="110">
        <f>'форма 5'!H8</f>
        <v>22.3</v>
      </c>
      <c r="E7" s="110">
        <f>'форма 5'!H9</f>
        <v>36.6</v>
      </c>
      <c r="F7" s="185">
        <f>'форма 5'!H10</f>
        <v>99.9</v>
      </c>
      <c r="G7" s="110">
        <f>'форма 5'!H11</f>
        <v>100</v>
      </c>
      <c r="H7" s="110">
        <f>'форма 5'!H12</f>
        <v>100</v>
      </c>
      <c r="I7" s="209">
        <f>'форма 5'!H13</f>
        <v>38.4</v>
      </c>
      <c r="J7" s="110">
        <f>'форма 5'!H14</f>
        <v>54.5</v>
      </c>
      <c r="K7" s="187"/>
      <c r="L7" s="187"/>
      <c r="M7" s="187"/>
      <c r="N7" s="187"/>
      <c r="O7" s="187"/>
      <c r="P7" s="187"/>
      <c r="Q7" s="187"/>
      <c r="R7" s="187"/>
      <c r="S7" s="187"/>
    </row>
    <row r="8" spans="1:19" ht="22.15" customHeight="1" x14ac:dyDescent="0.25">
      <c r="A8" s="439"/>
      <c r="B8" s="113" t="s">
        <v>248</v>
      </c>
      <c r="C8" s="115">
        <f>IF(C4=1,C7*C7/C5/C6,C7*C6/C5/C7)</f>
        <v>0.87042820069204163</v>
      </c>
      <c r="D8" s="115">
        <f t="shared" ref="D8:J8" si="0">IF(D4=1,D7*D7/D5/D6,D7*D6/D5/D7)</f>
        <v>0.61349693251533743</v>
      </c>
      <c r="E8" s="115">
        <f t="shared" si="0"/>
        <v>1.0398938028365821</v>
      </c>
      <c r="F8" s="115">
        <f t="shared" si="0"/>
        <v>0.99800100000000014</v>
      </c>
      <c r="G8" s="115">
        <f t="shared" si="0"/>
        <v>1</v>
      </c>
      <c r="H8" s="115">
        <f t="shared" si="0"/>
        <v>0.99009900990099009</v>
      </c>
      <c r="I8" s="210">
        <f t="shared" si="0"/>
        <v>1.2190476190476189</v>
      </c>
      <c r="J8" s="115">
        <f t="shared" si="0"/>
        <v>0.85352011494252877</v>
      </c>
      <c r="K8" s="188"/>
      <c r="L8" s="188"/>
      <c r="M8" s="188"/>
      <c r="N8" s="188"/>
      <c r="O8" s="188"/>
      <c r="P8" s="188"/>
      <c r="Q8" s="188"/>
      <c r="R8" s="188"/>
      <c r="S8" s="188"/>
    </row>
    <row r="9" spans="1:19" ht="33.75" hidden="1" customHeight="1" x14ac:dyDescent="0.25">
      <c r="A9" s="439"/>
      <c r="B9" s="116"/>
      <c r="C9" s="117">
        <f t="shared" ref="C9:J9" si="1">IFERROR(C8,0)</f>
        <v>0.87042820069204163</v>
      </c>
      <c r="D9" s="117">
        <f t="shared" si="1"/>
        <v>0.61349693251533743</v>
      </c>
      <c r="E9" s="117">
        <f t="shared" si="1"/>
        <v>1.0398938028365821</v>
      </c>
      <c r="F9" s="117">
        <f t="shared" si="1"/>
        <v>0.99800100000000014</v>
      </c>
      <c r="G9" s="117">
        <f t="shared" si="1"/>
        <v>1</v>
      </c>
      <c r="H9" s="117">
        <f t="shared" si="1"/>
        <v>0.99009900990099009</v>
      </c>
      <c r="I9" s="117">
        <f t="shared" si="1"/>
        <v>1.2190476190476189</v>
      </c>
      <c r="J9" s="115">
        <f t="shared" si="1"/>
        <v>0.85352011494252877</v>
      </c>
      <c r="K9" s="188"/>
      <c r="L9" s="188"/>
      <c r="M9" s="188"/>
      <c r="N9" s="188"/>
      <c r="O9" s="188"/>
      <c r="P9" s="188"/>
      <c r="Q9" s="188"/>
      <c r="R9" s="188"/>
      <c r="S9" s="188"/>
    </row>
    <row r="10" spans="1:19" ht="33.75" hidden="1" customHeight="1" x14ac:dyDescent="0.25">
      <c r="A10" s="439"/>
      <c r="B10" s="113"/>
      <c r="C10" s="118">
        <f t="shared" ref="C10:J10" si="2">IF(C9&gt;0,1,0)</f>
        <v>1</v>
      </c>
      <c r="D10" s="118">
        <f t="shared" si="2"/>
        <v>1</v>
      </c>
      <c r="E10" s="118">
        <f t="shared" si="2"/>
        <v>1</v>
      </c>
      <c r="F10" s="118">
        <f t="shared" si="2"/>
        <v>1</v>
      </c>
      <c r="G10" s="118">
        <f t="shared" si="2"/>
        <v>1</v>
      </c>
      <c r="H10" s="118">
        <f t="shared" si="2"/>
        <v>1</v>
      </c>
      <c r="I10" s="211">
        <f t="shared" si="2"/>
        <v>1</v>
      </c>
      <c r="J10" s="118">
        <f t="shared" si="2"/>
        <v>1</v>
      </c>
      <c r="K10" s="214"/>
      <c r="L10" s="214"/>
      <c r="M10" s="214"/>
      <c r="N10" s="214"/>
      <c r="O10" s="214"/>
      <c r="P10" s="214"/>
      <c r="Q10" s="214"/>
      <c r="R10" s="214"/>
      <c r="S10" s="214"/>
    </row>
    <row r="11" spans="1:19" ht="21" hidden="1" customHeight="1" x14ac:dyDescent="0.25">
      <c r="A11" s="439"/>
      <c r="B11" s="113" t="s">
        <v>249</v>
      </c>
      <c r="C11" s="118">
        <f>SUM(C10:J10)</f>
        <v>8</v>
      </c>
      <c r="D11" s="117"/>
      <c r="E11" s="117"/>
      <c r="F11" s="117"/>
    </row>
    <row r="12" spans="1:19" ht="23.45" customHeight="1" x14ac:dyDescent="0.25">
      <c r="A12" s="439"/>
      <c r="B12" s="113" t="s">
        <v>250</v>
      </c>
      <c r="C12" s="119">
        <f>SUM(C9:J9)/C11</f>
        <v>0.94806083499188742</v>
      </c>
    </row>
    <row r="13" spans="1:19" ht="30.6" customHeight="1" x14ac:dyDescent="0.25">
      <c r="A13" s="440" t="s">
        <v>251</v>
      </c>
      <c r="B13" s="440"/>
      <c r="C13" s="440"/>
    </row>
    <row r="14" spans="1:19" ht="15" customHeight="1" x14ac:dyDescent="0.25">
      <c r="A14" s="120"/>
      <c r="B14" s="120"/>
      <c r="C14" s="120"/>
      <c r="D14" s="121"/>
      <c r="E14" s="121"/>
      <c r="F14" s="121"/>
    </row>
    <row r="15" spans="1:19" ht="24.6" hidden="1" customHeight="1" x14ac:dyDescent="0.25">
      <c r="A15" s="437" t="s">
        <v>252</v>
      </c>
      <c r="B15" s="114" t="s">
        <v>328</v>
      </c>
      <c r="C15" s="110"/>
      <c r="D15" s="122"/>
      <c r="E15" s="121"/>
      <c r="F15" s="121"/>
    </row>
    <row r="16" spans="1:19" ht="21" customHeight="1" x14ac:dyDescent="0.25">
      <c r="A16" s="437"/>
      <c r="B16" s="114" t="s">
        <v>529</v>
      </c>
      <c r="C16" s="110">
        <f>'форма 1'!M13</f>
        <v>1387893.1629800003</v>
      </c>
      <c r="D16" s="123"/>
      <c r="E16" s="121"/>
      <c r="F16" s="121"/>
    </row>
    <row r="17" spans="1:10" ht="21" customHeight="1" x14ac:dyDescent="0.25">
      <c r="A17" s="437"/>
      <c r="B17" s="114" t="s">
        <v>531</v>
      </c>
      <c r="C17" s="110">
        <f>'форма 1'!N13</f>
        <v>1382398.59693</v>
      </c>
      <c r="D17" s="123"/>
      <c r="E17" s="121"/>
      <c r="F17" s="121"/>
    </row>
    <row r="18" spans="1:10" ht="22.5" customHeight="1" x14ac:dyDescent="0.25">
      <c r="A18" s="441">
        <f>C17/C16</f>
        <v>0.996041074200407</v>
      </c>
      <c r="B18" s="441"/>
      <c r="C18" s="441"/>
      <c r="D18" s="121"/>
      <c r="E18" s="121"/>
      <c r="F18" s="121"/>
    </row>
    <row r="19" spans="1:10" ht="21.75" customHeight="1" x14ac:dyDescent="0.25"/>
    <row r="20" spans="1:10" ht="33" customHeight="1" x14ac:dyDescent="0.25">
      <c r="A20" s="124" t="s">
        <v>253</v>
      </c>
      <c r="B20" s="119">
        <f>A18*C12</f>
        <v>0.94430753249265431</v>
      </c>
      <c r="C20" s="434" t="str">
        <f>IF(B20&gt;0.95,"высокоэффективная", IF(A20&gt;=0.8,"эффективная", IF(A20&lt;0.4,"неэффективная","уровень эффективности удовлетворительный")))</f>
        <v>эффективная</v>
      </c>
      <c r="D20" s="435"/>
      <c r="E20" s="435"/>
      <c r="F20" s="435"/>
      <c r="G20" s="435"/>
      <c r="H20" s="435"/>
      <c r="I20" s="435"/>
      <c r="J20" s="435"/>
    </row>
  </sheetData>
  <mergeCells count="7">
    <mergeCell ref="C20:J20"/>
    <mergeCell ref="A1:F1"/>
    <mergeCell ref="A3:B3"/>
    <mergeCell ref="A4:A12"/>
    <mergeCell ref="A13:C13"/>
    <mergeCell ref="A15:A17"/>
    <mergeCell ref="A18:C18"/>
  </mergeCells>
  <pageMargins left="0.23622047244094491" right="0.23622047244094491" top="0.74803149606299213" bottom="0.74803149606299213" header="0.31496062992125984" footer="0.31496062992125984"/>
  <pageSetup paperSize="9" scale="65" fitToWidth="2"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9</vt:i4>
      </vt:variant>
    </vt:vector>
  </HeadingPairs>
  <TitlesOfParts>
    <vt:vector size="22" baseType="lpstr">
      <vt:lpstr>форма 1</vt:lpstr>
      <vt:lpstr>форма 2</vt:lpstr>
      <vt:lpstr>форма 3</vt:lpstr>
      <vt:lpstr>форма 4</vt:lpstr>
      <vt:lpstr>форма 5</vt:lpstr>
      <vt:lpstr>форма 6</vt:lpstr>
      <vt:lpstr>форма 7</vt:lpstr>
      <vt:lpstr>ОЭМП</vt:lpstr>
      <vt:lpstr>ОЭПП1</vt:lpstr>
      <vt:lpstr>ОЭПП2</vt:lpstr>
      <vt:lpstr>ОЭПП3</vt:lpstr>
      <vt:lpstr>ОЭПП4</vt:lpstr>
      <vt:lpstr>ОЭПП5</vt:lpstr>
      <vt:lpstr>'форма 1'!Заголовки_для_печати</vt:lpstr>
      <vt:lpstr>'форма 2'!Заголовки_для_печати</vt:lpstr>
      <vt:lpstr>'форма 4'!Заголовки_для_печати</vt:lpstr>
      <vt:lpstr>'форма 5'!Заголовки_для_печати</vt:lpstr>
      <vt:lpstr>ОЭМП!Область_печати</vt:lpstr>
      <vt:lpstr>'форма 1'!Область_печати</vt:lpstr>
      <vt:lpstr>'форма 2'!Область_печати</vt:lpstr>
      <vt:lpstr>'форма 3'!Область_печати</vt:lpstr>
      <vt:lpstr>'форма 4'!Область_печати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2024-04-10T09:58:28Z</dcterms:modified>
</cp:coreProperties>
</file>