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8920" windowHeight="11820" tabRatio="815"/>
  </bookViews>
  <sheets>
    <sheet name="ОЭ общая" sheetId="1" r:id="rId1"/>
    <sheet name="форма 1" sheetId="2" r:id="rId2"/>
    <sheet name="форма 2" sheetId="3" r:id="rId3"/>
    <sheet name="форма 3" sheetId="4" r:id="rId4"/>
    <sheet name="форма 4" sheetId="5" r:id="rId5"/>
    <sheet name="форма 5" sheetId="6" r:id="rId6"/>
    <sheet name="форма 6" sheetId="7" r:id="rId7"/>
    <sheet name="форма 7" sheetId="8" r:id="rId8"/>
    <sheet name="Лист1" sheetId="9" state="hidden" r:id="rId9"/>
    <sheet name="Лист2" sheetId="10" state="hidden" r:id="rId10"/>
  </sheets>
  <externalReferences>
    <externalReference r:id="rId11"/>
  </externalReferences>
  <definedNames>
    <definedName name="Z_64040648_8170_42AF_9F49_511284A33356_.wvu.PrintArea" localSheetId="1" hidden="1">'форма 1'!$A$1:$P$36</definedName>
    <definedName name="Z_64040648_8170_42AF_9F49_511284A33356_.wvu.PrintArea" localSheetId="2" hidden="1">'форма 2'!$A$1:$G$17</definedName>
    <definedName name="Z_64040648_8170_42AF_9F49_511284A33356_.wvu.PrintArea" localSheetId="4" hidden="1">'форма 4'!$A$1:$O$47</definedName>
    <definedName name="Z_64040648_8170_42AF_9F49_511284A33356_.wvu.Rows" localSheetId="0" hidden="1">'ОЭ общая'!$9:$11,'ОЭ общая'!$15:$15</definedName>
    <definedName name="Z_BEFADFCC_3FD0_4989_B60E_A50C0A327E72_.wvu.PrintArea" localSheetId="1" hidden="1">'форма 1'!$A$1:$P$36</definedName>
    <definedName name="Z_BEFADFCC_3FD0_4989_B60E_A50C0A327E72_.wvu.PrintArea" localSheetId="2" hidden="1">'форма 2'!$A$1:$G$17</definedName>
    <definedName name="Z_BEFADFCC_3FD0_4989_B60E_A50C0A327E72_.wvu.PrintArea" localSheetId="4" hidden="1">'форма 4'!$A$1:$O$47</definedName>
    <definedName name="_xlnm.Print_Area" localSheetId="1">'форма 1'!$A$1:$P$36</definedName>
    <definedName name="_xlnm.Print_Area" localSheetId="2">'форма 2'!$A$1:$G$17</definedName>
    <definedName name="_xlnm.Print_Area" localSheetId="4">'форма 4'!$A$1:$O$47</definedName>
  </definedNames>
  <calcPr calcId="144525"/>
  <customWorkbookViews>
    <customWorkbookView name="user - Личное представление" guid="{BEFADFCC-3FD0-4989-B60E-A50C0A327E72}" mergeInterval="0" personalView="1" maximized="1" windowWidth="1916" windowHeight="800" tabRatio="815" activeSheetId="2"/>
    <customWorkbookView name="Вербицкая - Личное представление" guid="{64040648-8170-42AF-9F49-511284A33356}" mergeInterval="0" personalView="1" maximized="1" windowWidth="1916" windowHeight="780" tabRatio="81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" i="6" l="1"/>
  <c r="K19" i="6"/>
  <c r="K18" i="6"/>
  <c r="K17" i="6"/>
  <c r="K16" i="6"/>
  <c r="K15" i="6"/>
  <c r="K14" i="6"/>
  <c r="K13" i="6"/>
  <c r="K12" i="6"/>
  <c r="K11" i="6"/>
  <c r="K10" i="6"/>
  <c r="K9" i="6"/>
  <c r="K8" i="6"/>
  <c r="J20" i="6"/>
  <c r="J19" i="6"/>
  <c r="J18" i="6"/>
  <c r="J17" i="6"/>
  <c r="J16" i="6"/>
  <c r="J15" i="6"/>
  <c r="J14" i="6"/>
  <c r="J13" i="6"/>
  <c r="J12" i="6"/>
  <c r="J11" i="6"/>
  <c r="J10" i="6"/>
  <c r="K6" i="5" l="1"/>
  <c r="O41" i="5" l="1"/>
  <c r="O39" i="5"/>
  <c r="O6" i="5"/>
  <c r="N43" i="5"/>
  <c r="N41" i="5"/>
  <c r="N39" i="5"/>
  <c r="N6" i="5"/>
  <c r="G14" i="3" l="1"/>
  <c r="P5" i="2" l="1"/>
  <c r="O35" i="2"/>
  <c r="P12" i="2"/>
  <c r="O12" i="2"/>
  <c r="O5" i="2"/>
  <c r="F8" i="3" l="1"/>
  <c r="F9" i="3"/>
  <c r="E8" i="3"/>
  <c r="E9" i="3"/>
  <c r="O24" i="2" l="1"/>
  <c r="O26" i="2"/>
  <c r="P14" i="2"/>
  <c r="P15" i="2"/>
  <c r="P16" i="2"/>
  <c r="P17" i="2"/>
  <c r="P18" i="2"/>
  <c r="P19" i="2"/>
  <c r="P20" i="2"/>
  <c r="P22" i="2"/>
  <c r="P23" i="2"/>
  <c r="P24" i="2"/>
  <c r="P25" i="2"/>
  <c r="P26" i="2"/>
  <c r="P29" i="2"/>
  <c r="P30" i="2"/>
  <c r="P31" i="2"/>
  <c r="P32" i="2"/>
  <c r="P33" i="2"/>
  <c r="P34" i="2"/>
  <c r="P36" i="2"/>
  <c r="P13" i="2"/>
  <c r="P10" i="2"/>
  <c r="P11" i="2"/>
  <c r="P9" i="2"/>
  <c r="O10" i="2"/>
  <c r="O11" i="2"/>
  <c r="O9" i="2"/>
  <c r="L6" i="5" l="1"/>
  <c r="M6" i="5"/>
  <c r="M12" i="2" l="1"/>
  <c r="N27" i="2" l="1"/>
  <c r="M27" i="2"/>
  <c r="N12" i="2"/>
  <c r="L12" i="2"/>
  <c r="P27" i="2" l="1"/>
  <c r="F11" i="3"/>
  <c r="E11" i="3"/>
  <c r="J36" i="5" l="1"/>
  <c r="J34" i="5"/>
  <c r="J32" i="5"/>
  <c r="J30" i="5"/>
  <c r="J28" i="5"/>
  <c r="J26" i="5"/>
  <c r="J24" i="5"/>
  <c r="J22" i="5"/>
  <c r="J20" i="5"/>
  <c r="J18" i="5"/>
  <c r="J16" i="5"/>
  <c r="J14" i="5"/>
  <c r="J12" i="5"/>
  <c r="J10" i="5"/>
  <c r="J8" i="5"/>
  <c r="J38" i="5"/>
  <c r="O34" i="2" l="1"/>
  <c r="O32" i="2"/>
  <c r="O31" i="2"/>
  <c r="O30" i="2"/>
  <c r="L27" i="2"/>
  <c r="O27" i="2" s="1"/>
  <c r="L21" i="2"/>
  <c r="M21" i="2"/>
  <c r="M6" i="2" s="1"/>
  <c r="M5" i="2" s="1"/>
  <c r="N21" i="2"/>
  <c r="O20" i="2"/>
  <c r="O19" i="2"/>
  <c r="O18" i="2"/>
  <c r="O17" i="2"/>
  <c r="O16" i="2"/>
  <c r="O14" i="2"/>
  <c r="N6" i="2" l="1"/>
  <c r="N5" i="2" s="1"/>
  <c r="P21" i="2"/>
  <c r="L6" i="2"/>
  <c r="L5" i="2" s="1"/>
  <c r="O21" i="2"/>
  <c r="O6" i="2" l="1"/>
  <c r="P6" i="2"/>
  <c r="O8" i="2" l="1"/>
  <c r="P8" i="2" l="1"/>
  <c r="G9" i="3" l="1"/>
  <c r="G11" i="3"/>
  <c r="I18" i="6" l="1"/>
  <c r="I17" i="6"/>
  <c r="I12" i="6"/>
  <c r="I11" i="6"/>
  <c r="I10" i="6"/>
  <c r="J9" i="6"/>
  <c r="I9" i="6"/>
  <c r="J8" i="6"/>
  <c r="I8" i="6"/>
  <c r="N19" i="5" l="1"/>
  <c r="N7" i="5"/>
  <c r="O7" i="5"/>
  <c r="O43" i="5" l="1"/>
  <c r="O37" i="5"/>
  <c r="N37" i="5"/>
  <c r="O35" i="5"/>
  <c r="N35" i="5"/>
  <c r="O33" i="5"/>
  <c r="N33" i="5"/>
  <c r="O31" i="5"/>
  <c r="N31" i="5"/>
  <c r="O29" i="5"/>
  <c r="N29" i="5"/>
  <c r="O27" i="5"/>
  <c r="N27" i="5"/>
  <c r="O25" i="5"/>
  <c r="N25" i="5"/>
  <c r="O23" i="5"/>
  <c r="N23" i="5"/>
  <c r="O21" i="5"/>
  <c r="N21" i="5"/>
  <c r="O19" i="5"/>
  <c r="O17" i="5"/>
  <c r="N17" i="5"/>
  <c r="O15" i="5"/>
  <c r="N15" i="5"/>
  <c r="O13" i="5"/>
  <c r="N13" i="5"/>
  <c r="O11" i="5"/>
  <c r="N11" i="5"/>
  <c r="O9" i="5"/>
  <c r="N9" i="5"/>
  <c r="C16" i="1" l="1"/>
  <c r="G5" i="8" l="1"/>
  <c r="I20" i="6"/>
  <c r="I19" i="6"/>
  <c r="K7" i="6"/>
  <c r="J7" i="6"/>
  <c r="I7" i="6"/>
  <c r="N7" i="1" l="1"/>
  <c r="P7" i="1"/>
  <c r="P6" i="1"/>
  <c r="P5" i="1"/>
  <c r="O7" i="1"/>
  <c r="O6" i="1"/>
  <c r="O5" i="1"/>
  <c r="N6" i="1"/>
  <c r="N5" i="1"/>
  <c r="M7" i="1"/>
  <c r="M6" i="1"/>
  <c r="M5" i="1"/>
  <c r="L7" i="1"/>
  <c r="L6" i="1"/>
  <c r="L5" i="1"/>
  <c r="K7" i="1"/>
  <c r="K6" i="1"/>
  <c r="K5" i="1"/>
  <c r="J7" i="1"/>
  <c r="J6" i="1"/>
  <c r="J5" i="1"/>
  <c r="I7" i="1"/>
  <c r="I6" i="1"/>
  <c r="I5" i="1"/>
  <c r="H7" i="1"/>
  <c r="H6" i="1"/>
  <c r="H5" i="1"/>
  <c r="G7" i="1"/>
  <c r="G6" i="1"/>
  <c r="G5" i="1"/>
  <c r="F7" i="1"/>
  <c r="F6" i="1"/>
  <c r="F5" i="1"/>
  <c r="E6" i="1"/>
  <c r="E5" i="1"/>
  <c r="D7" i="1"/>
  <c r="D6" i="1"/>
  <c r="D5" i="1"/>
  <c r="C7" i="1"/>
  <c r="C6" i="1"/>
  <c r="C5" i="1"/>
  <c r="G12" i="3"/>
  <c r="G8" i="3"/>
  <c r="E7" i="1"/>
  <c r="G17" i="3"/>
  <c r="O8" i="1" l="1"/>
  <c r="O9" i="1" s="1"/>
  <c r="O10" i="1" s="1"/>
  <c r="E8" i="1"/>
  <c r="E9" i="1" s="1"/>
  <c r="E10" i="1" s="1"/>
  <c r="D8" i="1"/>
  <c r="D9" i="1" s="1"/>
  <c r="D10" i="1" s="1"/>
  <c r="P8" i="1"/>
  <c r="P9" i="1" s="1"/>
  <c r="P10" i="1" s="1"/>
  <c r="F8" i="1"/>
  <c r="F9" i="1" s="1"/>
  <c r="F10" i="1" s="1"/>
  <c r="H8" i="1"/>
  <c r="H9" i="1" s="1"/>
  <c r="H10" i="1" s="1"/>
  <c r="L8" i="1"/>
  <c r="L9" i="1" s="1"/>
  <c r="L10" i="1" s="1"/>
  <c r="N8" i="1"/>
  <c r="N9" i="1" s="1"/>
  <c r="N10" i="1" s="1"/>
  <c r="G8" i="1"/>
  <c r="G9" i="1" s="1"/>
  <c r="G10" i="1" s="1"/>
  <c r="I8" i="1"/>
  <c r="I9" i="1" s="1"/>
  <c r="I10" i="1" s="1"/>
  <c r="K8" i="1"/>
  <c r="K9" i="1" s="1"/>
  <c r="K10" i="1" s="1"/>
  <c r="M8" i="1"/>
  <c r="M9" i="1" s="1"/>
  <c r="M10" i="1" s="1"/>
  <c r="J8" i="1"/>
  <c r="J9" i="1" s="1"/>
  <c r="J10" i="1" s="1"/>
  <c r="C8" i="1"/>
  <c r="C9" i="1" s="1"/>
  <c r="C10" i="1" s="1"/>
  <c r="C12" i="1" l="1"/>
  <c r="C17" i="1" l="1"/>
  <c r="A18" i="1" s="1"/>
  <c r="B20" i="1" s="1"/>
  <c r="D20" i="1" s="1"/>
</calcChain>
</file>

<file path=xl/sharedStrings.xml><?xml version="1.0" encoding="utf-8"?>
<sst xmlns="http://schemas.openxmlformats.org/spreadsheetml/2006/main" count="894" uniqueCount="399">
  <si>
    <t>Код аналитической программной классификации</t>
  </si>
  <si>
    <t>Наименование муниципальной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</si>
  <si>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</si>
  <si>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</si>
  <si>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 «Завьяловский район», тыс. руб.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</si>
  <si>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</si>
  <si>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</si>
  <si>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</si>
  <si>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</si>
  <si>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</si>
  <si>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</si>
  <si>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</si>
  <si>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</si>
  <si>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</si>
  <si>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</si>
  <si>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Кассовое исполнение на конец отчетного периода</t>
  </si>
  <si>
    <t>Управление культуры, спорта и молодежной политики Администрации муниципального образования «Завьяловский район»</t>
  </si>
  <si>
    <t>03</t>
  </si>
  <si>
    <t>01</t>
  </si>
  <si>
    <t>Всего :</t>
  </si>
  <si>
    <t>Коды аналитической программной классификации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</si>
  <si>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</si>
  <si>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</si>
  <si>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</si>
  <si>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</si>
  <si>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Фактические расходы на отчетную дату</t>
  </si>
  <si>
    <t>Пп</t>
  </si>
  <si>
    <t>Всего</t>
  </si>
  <si>
    <t>Бюджет муниципального образования «Завьяловский район»</t>
  </si>
  <si>
    <t>в том числе:</t>
  </si>
  <si>
    <t>собственные средства бюджета муниципального образования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</si>
  <si>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</si>
  <si>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</si>
  <si>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субвенции из бюджетов муниципальных - образований сельских поселений </t>
  </si>
  <si>
    <t>средства бюджетов других уровней бюджетной системы Российской Федерации</t>
  </si>
  <si>
    <t>иные источники</t>
  </si>
  <si>
    <t>02</t>
  </si>
  <si>
    <t>Наименование подпрограммы, основного мероприятия, мероприятия (муниципальной услуги)</t>
  </si>
  <si>
    <t>Наименование показателя, характеризующего объем услуги (работы)</t>
  </si>
  <si>
    <t>Единица измерения объема муниципальной  услуги</t>
  </si>
  <si>
    <t>Значение показателя объема муниципальной услуги</t>
  </si>
  <si>
    <t>Расходы бюджета муниципального района (городского округа) на оказание муниципальной услуги (выполнение работы), тыс. рублей</t>
  </si>
  <si>
    <t>план</t>
  </si>
  <si>
    <t>факт</t>
  </si>
  <si>
    <t>относительное отклонение, %</t>
  </si>
  <si>
    <t>№ п/п</t>
  </si>
  <si>
    <t>Наименование целевого показателя (индикатора)</t>
  </si>
  <si>
    <t>Единица измерения</t>
  </si>
  <si>
    <t>Значения целевого показателя (индикатора)</t>
  </si>
  <si>
    <t xml:space="preserve">Абсолютное отклонение факта от плана 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</si>
  <si>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</si>
  <si>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</si>
  <si>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</si>
  <si>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План на конец отчетного (текущего) года</t>
  </si>
  <si>
    <t>Факт на конец отчетного периода</t>
  </si>
  <si>
    <t>%</t>
  </si>
  <si>
    <t>Наименование подпрограммы,                                                основного мероприятия, мероприятия</t>
  </si>
  <si>
    <t>Ответственный исполнитель подпрограммы, основного мероприятия, мероприятия</t>
  </si>
  <si>
    <t xml:space="preserve">Срок выполнения плановый </t>
  </si>
  <si>
    <t>Срок выполнения фактический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</si>
  <si>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</si>
  <si>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</si>
  <si>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</si>
  <si>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>Вид правового акта</t>
  </si>
  <si>
    <t>Дата принятия</t>
  </si>
  <si>
    <t>Номер</t>
  </si>
  <si>
    <t>Суть изменений (краткое изложение)</t>
  </si>
  <si>
    <t>Постановление Администрации муниципального образования «Завьяловский район»</t>
  </si>
  <si>
    <t>04</t>
  </si>
  <si>
    <t>Осуществление библиотечного обслуживания населения</t>
  </si>
  <si>
    <t>Организация досуга и развитие народного творчества</t>
  </si>
  <si>
    <t>Организация деятельности музейного дела</t>
  </si>
  <si>
    <t>Реализация установленных полномочий (функций) в культуре</t>
  </si>
  <si>
    <t>3</t>
  </si>
  <si>
    <t>Количество посещений удаленных пользователей</t>
  </si>
  <si>
    <t>Чел.</t>
  </si>
  <si>
    <t>Ед.</t>
  </si>
  <si>
    <t>Библиографическая обработка документов и создание каталогов</t>
  </si>
  <si>
    <t>Количество библиографических записей в сводном электронном каталоге</t>
  </si>
  <si>
    <t>Формирование, учет, изучение и обеспечение физического сохранения и безопасности фондов библиотеки</t>
  </si>
  <si>
    <t>Общее количество документов</t>
  </si>
  <si>
    <t>Число посетителей</t>
  </si>
  <si>
    <t>Количество предметов</t>
  </si>
  <si>
    <t> %</t>
  </si>
  <si>
    <t>Объектов</t>
  </si>
  <si>
    <t>№ 235</t>
  </si>
  <si>
    <t> Внесены изменения в соответствии с решением Совета депутатов муниципального образования «Завьяловский район» от 26.11.2014 № 353 «О бюджете муниципального образования «Завьяловский район» на 2015 год и плановый период 2016 и 2017 годов»</t>
  </si>
  <si>
    <t>№  4482</t>
  </si>
  <si>
    <t xml:space="preserve"> Внесены изменения в соответствии с решением Совета депутатов муниципального образования «Завьяловский район» от 23.11.2015 № 487 «О бюджете муниципального образования «Завьяловский район» на 2016 год» </t>
  </si>
  <si>
    <t>Управление культуры, спорта и молодежной политики Администрации муниципального образования «Завьяловский район» (далее - Управление), муниципальное бюджетное учреждение культуры «Межпоселенческая централизованная библиотечная система Завьяловского района» (далее - МБУК «МЦБС Завьяловского района»</t>
  </si>
  <si>
    <t>Организация и проведение досуговых мероприятий с целью продвижения чтения, повышения информационной культуры, организации досуга и популяризации различных областей знания</t>
  </si>
  <si>
    <t>Управление, МБУК «МЦБС Завьяловского района»</t>
  </si>
  <si>
    <t>Автоматизация сельских библиотек района и подключение к сети «Интернет»</t>
  </si>
  <si>
    <t>Предоставление доступа удаленным пользователям к информации, ресурсам, сервисам, размещенным на официальном сайте библиотеки, техническая поддержка сайта</t>
  </si>
  <si>
    <t>4</t>
  </si>
  <si>
    <t>1</t>
  </si>
  <si>
    <t>Комплектование книжного фонда библиотек района</t>
  </si>
  <si>
    <t>2</t>
  </si>
  <si>
    <t>5</t>
  </si>
  <si>
    <t>Управление</t>
  </si>
  <si>
    <t>Организация выездов руководителей и специалистов для участия в учебных мероприятиях, конференциях, совещаниях республиканского и федерального уровня</t>
  </si>
  <si>
    <t>6</t>
  </si>
  <si>
    <t>7</t>
  </si>
  <si>
    <t>Сохранение нематериального  культурного наследия народов Российской Федерации в области традиционной народной культуры</t>
  </si>
  <si>
    <t>8</t>
  </si>
  <si>
    <t>Организация и проведение фольклорных экспедиций по сбору  фольклорно-этнографического материала, его обработка и популяризация</t>
  </si>
  <si>
    <t>Организация выставок по декоративно-прикладному искусству и ремеслам</t>
  </si>
  <si>
    <t>Формирование, учет, изучение, обеспечение физического сохранения и безопасности музейных предметов, музейных коллекций</t>
  </si>
  <si>
    <t>Экспозиционно-выставочная деятельность</t>
  </si>
  <si>
    <t>Сохранение, использование, популяризация и охрана объектов культурного наследия (памятники истории и культуры)</t>
  </si>
  <si>
    <t>08</t>
  </si>
  <si>
    <t>611</t>
  </si>
  <si>
    <t>612</t>
  </si>
  <si>
    <t>Выявление, изучение, сохранение, представление музейных предметов, музейных коллекций</t>
  </si>
  <si>
    <t>Методическое и информационное сопровождение деятельности учреждений культуры</t>
  </si>
  <si>
    <t>субсидии из бюджета Удмуртской Республики (в т.ч. из бюджета РФ)</t>
  </si>
  <si>
    <t>Библиотечное, библиографическое и информационное обслуживание пользователей библиотеки (в стационарных условиях)</t>
  </si>
  <si>
    <t>Библиотечное, библиографическое и информационное обслуживание пользователей библиотеки (вне стационара)</t>
  </si>
  <si>
    <t>Организация деятельности клубных формирований и формирований самодеятельного народного творчества (бесплатно)</t>
  </si>
  <si>
    <t>Количество посещений</t>
  </si>
  <si>
    <t>Муниципальная программа, подпрограмма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</si>
  <si>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</si>
  <si>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</si>
  <si>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</si>
  <si>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Организация библиотечной деятельности на основе использования новейших информационных технологий, предоставления пользователям доступа в корпоративные и глобальные информационные сети, обслуживание пользователей в режимах локального и удаленного доступа</t>
  </si>
  <si>
    <t>Формирование, учет, изучение, обеспечение физического сохранения и безопасности фондов библиотеки, включая оцифровку фондов</t>
  </si>
  <si>
    <t>Финансово-экономическое сопровождение деятельности муниципальных учреждений  культуры</t>
  </si>
  <si>
    <t>Предоставление мер социальной поддержки работникам культуры муниципальных учреждений Завьяловского района</t>
  </si>
  <si>
    <t>Капитальный ремонт объектов  и инфраструктуры учреждений культуры</t>
  </si>
  <si>
    <t>Улучшение ресурсной базы  оказания муниципальных услуг учреждениями культуры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</si>
  <si>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</si>
  <si>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Степень достижения целевых показателей (индикаторов) (Rᴍᴨ)</t>
  </si>
  <si>
    <t>Тенденция развития*</t>
  </si>
  <si>
    <t>Ri</t>
  </si>
  <si>
    <t xml:space="preserve">Количество показателей </t>
  </si>
  <si>
    <t>Rмп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</si>
  <si>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</si>
  <si>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Полнота использования запланированных на реализацию МП средств (Dᴍᴨ)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</si>
  <si>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</si>
  <si>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</si>
  <si>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</si>
  <si>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</si>
  <si>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</si>
  <si>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r>
      <t>Эффективность реализации муниципальной программы (Э</t>
    </r>
    <r>
      <rPr>
        <b/>
        <sz val="11"/>
        <rFont val="Calibri"/>
        <family val="2"/>
        <charset val="204"/>
      </rPr>
      <t>ᴍᴨ)</t>
    </r>
  </si>
  <si>
    <t>Организация библиотечной деятельности на основе использования новейших информационных технологий, предоставленных пользователям доступа в корпоративные и глобальные информационные сети, обслуживание пользователей в режимах локального и удаленного доступа</t>
  </si>
  <si>
    <t>Расходы на уплату земельного налога</t>
  </si>
  <si>
    <t>Количество клубных формирований</t>
  </si>
  <si>
    <t>Муниципальная программа «Культура муниципального образования«Завьяловский район»</t>
  </si>
  <si>
    <t>0</t>
  </si>
  <si>
    <t xml:space="preserve">Муниципальная программа «Культура муниципального образования«Завьяловский район»  </t>
  </si>
  <si>
    <t xml:space="preserve">Управление, 
МБУК «МЦБС Завьяловского района»
</t>
  </si>
  <si>
    <t>МБУК «МЦБС Завьяловского района»</t>
  </si>
  <si>
    <t>Обеспечение регулярного поступления в библиотеки новой информации на различных носителях в соответствии с рекомендованными нормативами ежегодного пополнения книжных фондов в объеме 91 экз. на 1000 жителей</t>
  </si>
  <si>
    <t>Управление культуры,   МБУ «Культурный комплекс «Центральный»</t>
  </si>
  <si>
    <t>Увеличение количества участников культурно массовых мероприятий учреждений клубного типа к 2025 году составит 130 % от уровня 2017 года</t>
  </si>
  <si>
    <t>Проведение Международного фестиваля народного творчества «Окно в небо» имени Д.К. Зеленина</t>
  </si>
  <si>
    <t xml:space="preserve">Сохранение исторического и культурного наследия России, Удмуртской Республики и его использование для воспитания и образования граждан
Передача от поколения к поколению традиционных для российской цивилизации ценностей и норм, традиций, обычаев и образцов поведения;
взаимообогащение национальных культур, воспитание толерантности в сфере межнациональных отношений
</t>
  </si>
  <si>
    <t>Сохранение и развитие традиционных видов художественных промыслов и ремесел: ткачество, береста, керамика, роспись по дереву, узорное рукоделие, войлок, национальный костюм, лоскутное шитье</t>
  </si>
  <si>
    <t>Управление культуры,
МБУ «Культурный комплекс «Центральный»</t>
  </si>
  <si>
    <t>Пропаганда достижений мастеров  декоративно-прикладного искусства, организация не менее 4 выставок в год</t>
  </si>
  <si>
    <t>Обеспечение  учреждений  культуры  специализированным  автотранспортом для  обслуживания  населения,  в  т. ч.  сельского  населения</t>
  </si>
  <si>
    <t xml:space="preserve">Приобретение передвижного многофункционального культурного центра (автоклуба) для обслуживания сельского населения </t>
  </si>
  <si>
    <t>Организация музейного дела</t>
  </si>
  <si>
    <t>Ежегодное пополнение музейных фондов с 2019 по 2021 гг. составит 150 единиц, с 2022 по 2025 гг. – 100 единиц, количество представленных (во всех формах) зрителю музейных предметов – не менее 700 единиц</t>
  </si>
  <si>
    <t>Количество экспонатов основного фонда составит не менее 2700 ед. хранения</t>
  </si>
  <si>
    <t>МБУ «Завьяловский музей истории и культуры»</t>
  </si>
  <si>
    <t>Управление культуры,
МБУ «Завьяловский музей истории и культуры»</t>
  </si>
  <si>
    <t>Экскурсионно-просветительская деятельность</t>
  </si>
  <si>
    <t>Количество выставочных проектов не менее 18 выставок в год</t>
  </si>
  <si>
    <t xml:space="preserve">Ежегодное количество экскурсий и мероприятий не менее 200 </t>
  </si>
  <si>
    <t xml:space="preserve">Повысится эффективность государственной охраны объектов
культурного наследия путем приведения документации по объектам в соответствие с действующим законодательством
</t>
  </si>
  <si>
    <t>Реализация установленных полномочий (функций) в сфере культуры</t>
  </si>
  <si>
    <t>Ежегодное количество мероприятий методической направленности –25, количество прошедших аттестацию – 100 человек</t>
  </si>
  <si>
    <t>Повышение профессионального уровня руководителей и специалистов, улучшение качества выполняемой ими работы</t>
  </si>
  <si>
    <t>Внедрение информационно-коммуникационных технологий</t>
  </si>
  <si>
    <t>Обеспечение доступности сведений для взаимодействия с населением</t>
  </si>
  <si>
    <t>Информирование населения об организации досуга и предоставлении услуг организаций культуры</t>
  </si>
  <si>
    <t>Организация системы мероприятий по внутреннему финансовому контролю за использованием выделенных учреждениям культуры денежных средств, распределение бюджетных средств между учреждениями</t>
  </si>
  <si>
    <t>Предоставление мер социальной поддержки работникам муниципальных учреждений культуры Завьяловского района в виде денежной компенсации расходов по оплате жилых помещений и коммунальных услуг  (отопление, освещение)</t>
  </si>
  <si>
    <t>05</t>
  </si>
  <si>
    <t>Мероприятия, направленные на улучшение ресурсной базы учреждений культуры</t>
  </si>
  <si>
    <t>Приведение ресурсной базы оказания услуг  учреждениями культуры в соответствие с нормативами минимального ресурсного обеспечения</t>
  </si>
  <si>
    <t>Приведение ресурсной базы оказания услуг учреждениями культуры в соответствие с нормативами минимального ресурсного обеспечения</t>
  </si>
  <si>
    <t>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</t>
  </si>
  <si>
    <t>Увеличение охвата сельского населения услугами учреждений культуры</t>
  </si>
  <si>
    <t xml:space="preserve">Управление культуры,
Управление финансов
</t>
  </si>
  <si>
    <t>Управление культуры</t>
  </si>
  <si>
    <t>Управление культуры, Управление финансов</t>
  </si>
  <si>
    <t>Программа "Культура муниципального образования«Завьяловский район"</t>
  </si>
  <si>
    <t>Расходы бюджета</t>
  </si>
  <si>
    <t>Тыс. руб.</t>
  </si>
  <si>
    <t>Методическое обеспечение в области библиотечного дела</t>
  </si>
  <si>
    <t>Количество мероприятий методической направленности</t>
  </si>
  <si>
    <t>Количество объектов</t>
  </si>
  <si>
    <t>Уровень удовлетворенности граждан  качеством предоставления муниципальных услуг (работ) в сфере культуры</t>
  </si>
  <si>
    <t>Увеличение количества  библиографических записей в сводном электронном каталоге библиотек Завьяловского района к 2021 году (по сравнению с предыдущим годом)</t>
  </si>
  <si>
    <t>Количество посещений библиотек Завьяловского района в год (в стационарных условиях)</t>
  </si>
  <si>
    <t>Посещений</t>
  </si>
  <si>
    <t>Ед .</t>
  </si>
  <si>
    <t xml:space="preserve">Увеличение количества участников культурно-массовых мероприятий учреждений клубного типа </t>
  </si>
  <si>
    <t xml:space="preserve">Увеличение количества участников клубных формирований </t>
  </si>
  <si>
    <t>Доля мероприятий, направленных на сохранение и развитие нематериального культурного наследия народов в общем количестве проводимых  мероприятий</t>
  </si>
  <si>
    <t>Количество объектов нематериального культурного наследия, направленных для включения в Государственный реестр нематериального культурного наследия</t>
  </si>
  <si>
    <t>Увеличение посещений музея</t>
  </si>
  <si>
    <t>Сохранение количества видов (подвидов) декоративно – прикладного искусства и ремесел</t>
  </si>
  <si>
    <t>Количество обучающих  мероприятий (семинары, мастер-классы, семинары-практикумы)</t>
  </si>
  <si>
    <t>Культура муниципального образования «Завьяловский район</t>
  </si>
  <si>
    <t>02.0.01</t>
  </si>
  <si>
    <t>06</t>
  </si>
  <si>
    <t>07</t>
  </si>
  <si>
    <t>09</t>
  </si>
  <si>
    <t>02.0.02</t>
  </si>
  <si>
    <t>02.0.03</t>
  </si>
  <si>
    <t>02.0.04</t>
  </si>
  <si>
    <t>02.0.05</t>
  </si>
  <si>
    <t>02.0.06</t>
  </si>
  <si>
    <t>02.0.07</t>
  </si>
  <si>
    <t>02.0.08</t>
  </si>
  <si>
    <t>02.0.09</t>
  </si>
  <si>
    <t>02.0.10</t>
  </si>
  <si>
    <t>02.0.11</t>
  </si>
  <si>
    <t>02.0.12</t>
  </si>
  <si>
    <t>02.0.13</t>
  </si>
  <si>
    <t>02.0.14</t>
  </si>
  <si>
    <t>Публичный показ музейных предметов, музейных коллекций (в стационарных условиях) (бесплатный)</t>
  </si>
  <si>
    <t>0200166770</t>
  </si>
  <si>
    <t>02001L5190</t>
  </si>
  <si>
    <t>0200200000</t>
  </si>
  <si>
    <t>0200266770</t>
  </si>
  <si>
    <t>0200260480</t>
  </si>
  <si>
    <t>0200300000</t>
  </si>
  <si>
    <t>0200366770</t>
  </si>
  <si>
    <t>0200360480</t>
  </si>
  <si>
    <t>0200460120</t>
  </si>
  <si>
    <t>0200460260</t>
  </si>
  <si>
    <t>0200460030</t>
  </si>
  <si>
    <t xml:space="preserve"> </t>
  </si>
  <si>
    <t>Увеличение количества участников клубных формирований к 2025 году составит 107 % от уровня 2017 года</t>
  </si>
  <si>
    <t>Управление культуры, спорта, молодежной политики и архивного дела Администрации муниципального образования «Завьяловский район»</t>
  </si>
  <si>
    <t>Заместитель главы Администрации МО "Завьяловский район" по социальному комплексу</t>
  </si>
  <si>
    <t>611,612</t>
  </si>
  <si>
    <t>Программа "Культура муниципального образования «Завьяловский район"</t>
  </si>
  <si>
    <t>Расходы на разработку проектно-сметной документации</t>
  </si>
  <si>
    <t>0200460250</t>
  </si>
  <si>
    <t>285</t>
  </si>
  <si>
    <t>Количество мероприятий</t>
  </si>
  <si>
    <t>Количество мероприятий (фестиваль, выставка, конкурс, тематический концерт)</t>
  </si>
  <si>
    <t>Организация и проведение культурно-массовых мероприятий (методические)</t>
  </si>
  <si>
    <t>Количество мероприятий (семинар, конференция, мастер-класс и другие)</t>
  </si>
  <si>
    <t>ед.</t>
  </si>
  <si>
    <t>Организация и проведение культурно-массовых мероприятий (иные зрелищные)</t>
  </si>
  <si>
    <t>Количество мероприятий (игровые и конкурсные программы, сольные концерты и спектакли народных (образцовых) коллективов, творческие мастер-классы и другие)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</si>
  <si>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 (выявление)</t>
  </si>
  <si>
    <t>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 (популяризация)</t>
  </si>
  <si>
    <t>Организация и проведение культурно-массовых мероприятий (творческие мероприятия, методические и иные зрелищные)</t>
  </si>
  <si>
    <t>Выявление, изучение, сохранение, развитие и популяризация объектов нематериального культурного наследия народов РФ в области традиционной народной культуры</t>
  </si>
  <si>
    <t xml:space="preserve">Постановление Администрации муниципального образования «Завьяловский район» </t>
  </si>
  <si>
    <t>Подключение к сети «Интернет» 100%</t>
  </si>
  <si>
    <t>Отклонений нет</t>
  </si>
  <si>
    <t>Выполнение муниципальной работы обеспечит качественное формирование фонда с учетом потребностей населения и к 2025 году объем общего фонда составит 191000 экземпляров</t>
  </si>
  <si>
    <t>0200260150</t>
  </si>
  <si>
    <r>
      <t xml:space="preserve">Форма 5. </t>
    </r>
    <r>
      <rPr>
        <sz val="12"/>
        <rFont val="Times New Roman"/>
        <family val="1"/>
        <charset val="204"/>
      </rPr>
      <t>Отчет о достигнутых значениях целевых показателей (индикаторов) муниципальной программы  «Культура муниципального образования «Завьяловский район»</t>
    </r>
  </si>
  <si>
    <r>
      <t>Форма 6.</t>
    </r>
    <r>
      <rPr>
        <sz val="12"/>
        <color indexed="8"/>
        <rFont val="Times New Roman"/>
        <family val="1"/>
        <charset val="204"/>
      </rPr>
      <t xml:space="preserve"> Сведения о внесенных за отчетный период изменениях в муниципальную программу  «Культура муниципального образования «Завьяловский район»</t>
    </r>
  </si>
  <si>
    <t>Продвижение книги и чтения, повышение информационной культуры, организация досуга, популяризация различных областей знаний, привлечение новых пользователей в библиотеки. Ежегодное количество посетителей мероприятий составит не менее 60000 чел.</t>
  </si>
  <si>
    <t>Рост показателя связан с увеличением количества музейно-педагогических программ и с привлечением в Учреждение посетителей по программе «Пушкинская карта»</t>
  </si>
  <si>
    <t xml:space="preserve">
</t>
  </si>
  <si>
    <r>
      <t xml:space="preserve">Форма 7. </t>
    </r>
    <r>
      <rPr>
        <sz val="12"/>
        <color indexed="8"/>
        <rFont val="Times New Roman"/>
        <family val="1"/>
        <charset val="204"/>
      </rPr>
      <t>Результаты оценки эффективности муниципальной программы «Культура муниципального образования «Завьяловский район» за 2022 год</t>
    </r>
  </si>
  <si>
    <t>К плану на 1 января отчетного года</t>
  </si>
  <si>
    <t xml:space="preserve">Сводная бюджетная роспись на 1 января отчетного года </t>
  </si>
  <si>
    <t xml:space="preserve">Сводная бюджетная роспись на отчетную дату </t>
  </si>
  <si>
    <t>К плану на отчетную дату</t>
  </si>
  <si>
    <t>Управление культуры, спорта и молодежной политики и архивного дела Администрации муниципального образования «Муниципальный округ Завьяловский район Удмуртской Республики»</t>
  </si>
  <si>
    <t>Муниципальная программа «Культура Завьяловского района"</t>
  </si>
  <si>
    <t>Форма 3. Отчет о выполнении основных мероприятий муниципальной программы «Культура Завьяловского района»</t>
  </si>
  <si>
    <r>
      <t xml:space="preserve">Форма 2. </t>
    </r>
    <r>
      <rPr>
        <b/>
        <sz val="12"/>
        <color indexed="8"/>
        <rFont val="Times New Roman"/>
        <family val="1"/>
        <charset val="204"/>
      </rPr>
      <t xml:space="preserve">Отчет о расходах на реализацию муниципальной программы «Культура Завьяловского района» за счет всех источников финансирования </t>
    </r>
  </si>
  <si>
    <t>Форма 1. Отчет об использовании бюджетных ассигнований бюджета муниципального образования  «Завьяловский район» на  реализацию муниципальной программы «Культура Завьяловского района»</t>
  </si>
  <si>
    <t>Сводная бюджетная роспись на 1 января отчетного года</t>
  </si>
  <si>
    <t>Сводная бюджетная роспись на отчетную дату</t>
  </si>
  <si>
    <t>611, 612</t>
  </si>
  <si>
    <t>0200460990</t>
  </si>
  <si>
    <t>0200400000</t>
  </si>
  <si>
    <t>Расходы на выполнение наказов избирателей депутатам Совета депутатов муниципального образования "Муниципальный округ Завьяловский район Удмуртской Республики"</t>
  </si>
  <si>
    <t>0200260322</t>
  </si>
  <si>
    <t>Оказание муниципальными учреждениями муниципальных услуг, выполнения работ, финансовое обеспечение деятельности муниципальных учреждений</t>
  </si>
  <si>
    <t xml:space="preserve">Расходы на обеспечение развития и укрепление материально-технической базы муниципальных домов культуры в населенных пунктах с числом жителей до 50 тысяч человек  </t>
  </si>
  <si>
    <t>02002L4670</t>
  </si>
  <si>
    <t>Администрация муниципального образования «Муниципальный округ Завьяловский район Удмуртской Республики»</t>
  </si>
  <si>
    <r>
      <t>Форма 4.</t>
    </r>
    <r>
      <rPr>
        <sz val="9"/>
        <color indexed="8"/>
        <rFont val="Times New Roman"/>
        <family val="1"/>
        <charset val="204"/>
      </rPr>
      <t xml:space="preserve"> Отчет о выполнении сводных показателей муниципальных заданий на оказание муниципальных услуг (выполнение работ) </t>
    </r>
  </si>
  <si>
    <t>14</t>
  </si>
  <si>
    <t>Оценка эффективности реализации муниципальной программы «Культура Завьяловского района» за 2023 год</t>
  </si>
  <si>
    <t>Факт за 2022 год</t>
  </si>
  <si>
    <t>План на конец  2023 года</t>
  </si>
  <si>
    <t>Факт на конец 2023 года</t>
  </si>
  <si>
    <t>Факт на конец  2023 года</t>
  </si>
  <si>
    <t>за 2023 год</t>
  </si>
  <si>
    <t>2020 – 2026 годы</t>
  </si>
  <si>
    <t>100 % модернизация сельских библиотек к 2026 г. обеспечит инновационное развитие сети библиотек путем освоения новых технологий и автоматизации библиотечных процессов</t>
  </si>
  <si>
    <t>Сохранение и развитие народной традиционной культуры, поддержка любительского и художественного творчества, самодеятельности и творческой инициативы и социально-культурной активности населения МО «Муниципальный округ Завьяловский район Удмуртской республики»</t>
  </si>
  <si>
    <t>Организация и проведение  различных по форме и тематике культурно-массовых мероприятий, в том числе районных фестивалей, смотров, кон-курсов, концертов, выставок, творческих встреч, традиционных народных праздников («Троица», «Масленица» «Сабантуй» и т.д.)</t>
  </si>
  <si>
    <t>К 2026 году в реестр (электронный каталог) нематериального культурного наследия народов Российской Федерации будет предоставлено 10 объектов</t>
  </si>
  <si>
    <t>Управление культуры, МБУ «Завьяловский музей истории и культуры»</t>
  </si>
  <si>
    <t>Мероприятия, направленные на развитие и сохранение кадрового потенциала отрасли «культура», в том числе методическая работа в установленной сфере деятельности, повышение квалификации, подготовка и переподготовка, проведение аттестации работников учреждений культуры. Повышение квалификации в целях достижения результатов регионального проекта: "Создание условий для реализации творческого потенциала нации ("Творческие люди")"</t>
  </si>
  <si>
    <t xml:space="preserve">Подготовка и публикация информации на специализированном ресурсе официального сайта 
МО «Муниципальный округ Завьяловский район Удмуртской республики», посвященной вопросам культуры, организации культурно-досуговой деятельности в районе, планах мероприятий, проведенных мероприятиях, конкурсах и фестивалях, а также о муниципальных правовых актах, регламентирующих деятельность в сфере организации досуга и предоставления услуг организаций культуры
</t>
  </si>
  <si>
    <t>Софинансирование расходов на строительство (реконструкцию) и капитальный ремонт учреждений культурно-досугового типа в сельской местности</t>
  </si>
  <si>
    <t>Библиотечное, библиографическое и информационное обслуживание пользователей библиотеки (удаленно через сеть "Интернет")</t>
  </si>
  <si>
    <t xml:space="preserve">Организация и проведение культурно-массовых мероприятий (творческие мероприятия) </t>
  </si>
  <si>
    <t>тыс.руб.</t>
  </si>
  <si>
    <t>Осуществление экскурсионного обслуживания</t>
  </si>
  <si>
    <t>Доля муниципальных учреждений культуры, имеющих свой информационный портал, в общем количестве муниципальных учреждений культуры в Завьяловском районе</t>
  </si>
  <si>
    <t>Доля публичных библиотек, подключенных к информационно-телекоммуникационной сети «Интернет», в общем количестве библиотек Завьяловского района</t>
  </si>
  <si>
    <t>Количество экземпляров новых поступлений в библиотечные фонды публичных библиотек Завьяловского района на 1000  человек населения</t>
  </si>
  <si>
    <t>Количество созданных (реконструированных) и капитально отремонтированных объектов учреждений культуры</t>
  </si>
  <si>
    <t>Публичный показ музейных предметов, музейных коллекций (в стационаре) платная</t>
  </si>
  <si>
    <t>Количество экскурсий</t>
  </si>
  <si>
    <t>Создание экпозиций (выставок) музеев, организация выездных выставок (в стационарных условиях и через интернет)</t>
  </si>
  <si>
    <t>Количество выставок</t>
  </si>
  <si>
    <t>Продвижение книги и чтения, повышение информационной культуры, организация досуга, популяризация различных областей знаний, привлечение новых пользователей в библиотеки. Количество посетителей мероприятий в 2023 году составило 72217 чел. (2374 мероприятий)</t>
  </si>
  <si>
    <t xml:space="preserve">  В 2023 году количество обращений удаленных пользователей (сайт)-123709, при плане-123547.</t>
  </si>
  <si>
    <t>Плановый проказатель выполнен. 2023 год - объем общего книжного фонда составляет 191000экземпляров</t>
  </si>
  <si>
    <t>Плановый показатель перевыполнен и составил в 2023 году 95,6 экз. на 1000 жителей</t>
  </si>
  <si>
    <t xml:space="preserve">Плановый показатель выполнен.Увеличение количества библиографических записей в сводном электронном каталоге Удмуртской Республики создает возможность более полного удовлетворения запросов удаленных пользователей, увеличение количества библиографических записей, переданных в сводный электронный каталог Удмуртской Республики, в 2023 году составило 2,8% </t>
  </si>
  <si>
    <t>50% библиотек имеют доступ в интернет (15Гб) USB-модем. Лимит 15 гб - не дает возможность обеспечить инновационное развитие библиотек</t>
  </si>
  <si>
    <t xml:space="preserve">Информированность пользователей услугами библиотеки
К 2026 г. количество посещений удаленных пользователей составит  не менее 25400  посещений
</t>
  </si>
  <si>
    <t>Увеличение количества библиографических записей в сводном электронном каталоге Удмуртской Республики создаст возможность более полного удовлетворения запросов удаленных пользователей, увеличение количества библиографических записей, переданных в сводный электронный каталог Удмуртской Респуб-лики, к 2025 году составит 3,0 %</t>
  </si>
  <si>
    <t>Управление культуры,
МБУ «Завьяловский МИиК"</t>
  </si>
  <si>
    <t>Количество сохраненных  видов (подвидов) декоративно – прикладного искусства и ремесел – 6</t>
  </si>
  <si>
    <t>В течение отчетного периода в Отделе велась работа по сохранению и развитию
следующих видов декоративно-прикладного искусства и ремесел:
1 Удмуртское ткачество
2 Костюмная кукла
3 Художественная обработка бересты
4 Художественная роспись
5 Художественная керамика. 6. Народная игрушка</t>
  </si>
  <si>
    <t>В связи с отсутствием условий для развития керамики, направление было закрыто</t>
  </si>
  <si>
    <t>Управление культуры,
МБУ «Завьяловский МИиК"»</t>
  </si>
  <si>
    <t xml:space="preserve">Выставка "Зимние узоры"; ООО "Кама-Арт"; художественная обработка бересты Д. Никитина; выставка работ ветеранов отрасли ДПИ; выставка по лозоплетению В. Матвеевой; новогодняя выставка "Зимние фанатзии"
</t>
  </si>
  <si>
    <t>Проблем по организации выставочных проектов по декоративно-прикладному искусству не возникало</t>
  </si>
  <si>
    <t>Пополнение фонда в 2023 г. составило:205 единиц; количество представленных ( во всех формах) зрителю музейных предметов - 825 ед.</t>
  </si>
  <si>
    <t>Увеличение количества экспонируемых предметов связано с тем, что три виртуальные выставки экспонировались с 2022 по 2023 гг., и четыре выставки в стационарных условиях с 2022 года.</t>
  </si>
  <si>
    <t>Количество экспонатов основного фонда составило 4077 ед.</t>
  </si>
  <si>
    <t>На ЭФЗК было сдано 286 предметов. Комиссией ЭФЗК было принято решение о постановке на государственной учет в основной фонд 205 предметов, в научно-вспомогательный – 86.</t>
  </si>
  <si>
    <t>Количество выставочных проектов составило 19 выставок.</t>
  </si>
  <si>
    <t>Перевыполнение показателя связано с экспонированием выставки "История одной квартиры" с 2021 года.</t>
  </si>
  <si>
    <t>Количество экскурсий и мероприятий составило 310 единиц.</t>
  </si>
  <si>
    <t xml:space="preserve">По двум объектам поменяны охранные обязательства:
- «Здание, где размещался штаб Емельяна Ивановича Пугачева в 1773 г.» (с. Завьялово, ул. Пугачевская, дом 24), переданный Постановлением Администрации муниципального образования «Муниципальный округ «Завьяловский район Удмуртской Республики» № 3116 от 18.11.2022; вид, номер, дата государственной регистрации права: оперативное управление 18:08:078014:65-18/072/2022-2 02.12.2022;
- «Оружейный склад Ижевского завода, конец XIX века» (с. Гольяны, ул. Чкалова 6 а), переданный Постановлением Администрации муниципального образования «Муниципальный округ «Завьяловский район Удмуртской Республики» № 3285 от 30.11.2022; вид, номер, дата государственной регистрации права: оперативное управление 18:08:072002:1279-18/072/2022-6 16.12.2022.
</t>
  </si>
  <si>
    <t>Исполнение охранных обязательств запланировано на 2024 год в связи с выделением лимитов бюджетных ассигнований</t>
  </si>
  <si>
    <t xml:space="preserve">В 2017 году количество участников формирований 8103 чел. В 2023 году число участников клубных формирований-8155 (100,6%) 
</t>
  </si>
  <si>
    <t xml:space="preserve">Плановый показатель на 2023г. по Нацпроекту - 8152 чел. </t>
  </si>
  <si>
    <t>В 2017 году количество участников культурно- массовых мероприятий 397406                                            В 2023 году количество участников культурно- массовых мероприятий 395239 (99,5%)</t>
  </si>
  <si>
    <t>Плановый показатель - количество посещений по Национальному проекту на  2023 г – 395179 чел.  В 2023 году количество участников культурно- массовых мероприятий 395239</t>
  </si>
  <si>
    <t>В республиканский реестр объектов нематериального этнокультурного достояния в 2023 году отправлено 3 объекта</t>
  </si>
  <si>
    <t>В республиканский реестр объектов нематериального этнокультурного достояния с 2020 по 2023 год отправлено 22  объекта (11 песен, 3 танца, 8 обрядов)</t>
  </si>
  <si>
    <t xml:space="preserve">Проведение не менее 1 экспедиции в год, результат –издание сборников фольклорно-этнографического материала  
Использование фольклорно-этнографических материалов в работе исполнителей и коллективов любительского народного творчества, а также для организации и проведения  фольклорных представлений, путешествий-туров в целях ознакомления с историей, традициями и  обрядами народов, проживающих на территории  Завьяловского района
</t>
  </si>
  <si>
    <t xml:space="preserve">В 2023 году проведено 5 фольклорных экспедиций -  Галкина З.Ф. д.Непременная Лудзя - сохранены удмуртские народные игры: "Небыльток" (Растяпа), "Ми вазьёсмес вазь кизим" (музыка как у игры "А мы просо сеяли"), "Ожо-ожо вення тары, кинлы мар луэм" (как "Цепи кованные"), "Беда лэсьтӥ" (хороводная), "Чорыгасьёс" (Рыбаки и рыбки), обряды и традиции этой деревни: Пӧртмаськон -святки - гадания, традиция "Ош быж бичан нунал"(Собирательство бычьего хвоста для общей каши на масляной неделе), традиция праздника «Петров день», обряд «Кен дӥсян»-«Одевание невесты». Ломаева Надежда Васильевна, заведующая СДК «Гольянский»  восстановление рецепта изготовления пирога из рыбы (елец - ареал обитания река Кама). Майданович Надежда Дмитриева ДЦ "Большекияикский" сохранение памяти  о 300-летней сосне, которая и сегодня у паломников считается "Местом Силы" деревни Большой Кияик; Янгирова Ольга Алексеевна СДК "Кияикский" сохранение обряда - игры "Разбуди медведя"; Широбокова Светлана Семеновна, заведующая СДК «Кияикский» - подготовка и проведении районного фестиваля "Звени и пой моя частушка", сбор и систематизация «частушечного» материала села Кияик. </t>
  </si>
  <si>
    <t>В 2023 году Международный Фестиваль "Окно в небо" не проводился, так как проводится 1 раз в 2 года. В 2023 году  проводился Районный Фестиваль "Окно в небо.Дети".</t>
  </si>
  <si>
    <t xml:space="preserve">Передвижной многофункциональный культурный центр (автоклуб) для обслуживания сельского населения приобретен в 2020 году.                                                                                 В 2023 году в малых деревнях проведено 76 мероприятий, 9605 участника.
Обслужено 30 деревень.      </t>
  </si>
  <si>
    <t>В 2023 году проведено 15 обучающих мероприятий - семинары, семинары-практикумы, круглые столы, мастер-классы, организована стратегическая сессия руководителей учреждений культуры по выработке концепции развития на 2024 год (не включая методические выезды и консультации). Аттестовано 29 человек.</t>
  </si>
  <si>
    <t xml:space="preserve">В 2023 году на курсах повышения квалификации обучились 24 человека, из них 3 человека в рамках федерального проекта «Творческие люди» в рамках Нацпроекта «Культура». Переподготовку прошли 5 человек. В средне-специальных учебных заведениях по специальности обучаются 8 специалистов, в высших учебных заведениях 2 человека. </t>
  </si>
  <si>
    <t>В 2023 году все учреждения культуры активно ведут свои страницы в соцсетях, все страницы переведены в госпаблики.</t>
  </si>
  <si>
    <t>В 2023 году все   учреждения культуры активно ведут свои страницы  в соцсетях.  Проводятся мероприятия  в режиме онлайн – с использованием дистанционных технологий на различных цифровых средствах и носителях и интернет платформах. Работником Управления наполнялся сайт "Госвеб" Завьяловскогог района</t>
  </si>
  <si>
    <t xml:space="preserve">В 2023 году плановые показатели: 
- количество зарегистрированных пользователей составит-  21200 человек,
- количество документов, выданных из фонда библиотек - 424000 единиц,
- количество посещений и обращений -  376775 единиц
</t>
  </si>
  <si>
    <t>В 2023 году показатели : 
- количество зарегистрированных пользователей  -  21702 человек,
- количество документов, выданных из фонда библиотек  426980 единиц,
- количество посещений и обращений -  378642 единиц</t>
  </si>
  <si>
    <t>Плановые показатели не выполнены в связи с тем, что некоторые библиотеки в течение длительного периода не работали по причине отсутсвия сотрудников (Лудорвайская, Пычановская, Юськинская, Октябрьская), по причине болезни сотрудников (Совхозная, Бабинская). Длительное время оставались вакантными штатные единицы в Завьяловской центральной и Завьяловской Детской библиотеках.</t>
  </si>
  <si>
    <t xml:space="preserve">Наблюдается незначительное отклонение в положительную сторону, благодаря увеличению субсидии  на  модернизацию  библиотек  в части комплектования книжных фондов в 2023 году. </t>
  </si>
  <si>
    <t xml:space="preserve">В 2023г. Кол-во участников- 8155 чел.  План на 2023г. по Нацпроекту - 8152 чел. </t>
  </si>
  <si>
    <t xml:space="preserve">В 2023 году проведено 15 обучающих мероприятий - семинары, семинары-практикумы, круглые столы, мастер-классы, организована стратегическая сессия руководителей учреждений культуры по выработке концепции развития на 2024 год (не включая методические выезды и консультации). </t>
  </si>
  <si>
    <t xml:space="preserve">  Всего в  2023 г. проведено  4864 культурно – массовых  мероприятий, в том числе 349 мероприятий по сохранению НКН.</t>
  </si>
  <si>
    <t xml:space="preserve">В 2023 году была проведена Независимая оценка качества оказания услуг в АНО "Олимп" в сфере культуры . Итоговый балл составил 70,2% Оценка была произведена по 5 показателям. 1.«Открытость и доступность информации об организации» об организации»-75,1 %. 
2. «Комфортность условий предоставления услуг»-60,2 %
3. «Доступность услуг для инвалидов»-30%
4. «Доброжелательность, вежливость работников организации сферы культуры»-94,8  %
5. «Удовлетворенность условиями оказания услуг»-90,9 % . </t>
  </si>
  <si>
    <t>Внесены изменения в соответствии с  Бюджетным кодексом Российской Федерации, утверждённого постановлением Администрации  муниципального образ-ования "Муниципальный округ Завьяловский район Удмуртской республики" от 31.12.2022 № 3673,  решением Совета депутатов муниципального образования «Завьяловский район» от 30.11.2022 № 388 « О бюджете муниципального образования "Муниципальный округ Завьяловский район Удмуртской республики", решением Совета депутатов муниципального образования "Муниципальный округ "Завьяловский район Удмурсткой Республики от 08.12.2021 №99 "О бюджете муниципального образования «Муниципальный округ Завьяловский район Удмурсткой Республики» на 2022 год и на плановый период 2023 и 2024 годов»</t>
  </si>
  <si>
    <t>В рамках Федерального партийного проекта «Культура малой Родины» в 2023 году выполнен ремонт СДК Каменский на сумму 3 256 619 рублей 00 копеек  (Оформление фасада (внешнего вида) СДК «Каменский», замена оконных блоков, замена входной группы), в том числе из федерального бюджета 1 000 000,00 рублей,  из республиканского –   10100 рублей 01 копейка, из местного бюджета – 2 246 518 рублей 99 копеек.</t>
  </si>
  <si>
    <t xml:space="preserve">
СДК "Казмасовский"- ремонт системы отопления, СДК "Шабердинский" - ремонт теплового узла, замена 1 радиатора</t>
  </si>
  <si>
    <t xml:space="preserve">
СДК "Подшиваловский" - ремонт кровли в рамках ЧС, СДК "Каменский" - оформление фасада, замена оконных блоков, замена входных групп и ремонт запасных выходов, ККЦ "Центральный" - косметический ремон коритдоров 2 и1 этажа, замена светильников в коридорах; Октябрьская сельская библиотека им. А Кузнецова. 
</t>
  </si>
  <si>
    <t xml:space="preserve">
СДК «Каменский» - монтаж затемнения на окна в зрительном зале;
СДК "Италмасовский" – проведен косметический ремонт большого зала, рабочего кабинета и коридора;
СДК «Пироговский» ремонт зрительного зала;</t>
  </si>
  <si>
    <t xml:space="preserve">Отремонтированы: СДК «Каменский» по проекту «Культура малой родины», СДК «Казмасовский», СДК "Подшиваловский"  </t>
  </si>
  <si>
    <r>
      <t xml:space="preserve">При Управлении создана комиссия по оценке эффективности деятельности учреждений культуры, спорта и молодёжной политики – ежеквартально подводятся итоги выполнения муниципальных заданий учреждений (с размещением на сайте bas.gov) и оценка эффективности их деятельности, согласно утвержденному положению.
По итогам работы в 2023 г.  учреждения культуры, спорта и молодёжной политики  достигли планового показателя по внебюджетной (платной) деятельности.  
</t>
    </r>
    <r>
      <rPr>
        <b/>
        <sz val="9"/>
        <rFont val="Times New Roman"/>
        <family val="1"/>
        <charset val="204"/>
      </rPr>
      <t>Плановый показатель по доходам по учреждениям –3351728,0 руб.; факт составил – 12330300,0 руб.</t>
    </r>
    <r>
      <rPr>
        <sz val="9"/>
        <rFont val="Times New Roman"/>
        <family val="1"/>
        <charset val="204"/>
      </rPr>
      <t xml:space="preserve">
Внебюджетные средства направляются учреждениями на приобретение строительных материалов для проведения ремонтных работ, на канцелярско-хозяйственные расходы; услуги связи (интернет), на  оплату труда, на проведение мероприятий, на обслуживание офисной техники и проведение текущего ремонта, транспортные услуги (ГСМ), на прохождение сотрудниками учреждения ежегодного медосмотра, на пошив сценических костюмов и приобретение расходных материалов.</t>
    </r>
  </si>
  <si>
    <t>Специалистам учреждений культуры и педагогам из мер социальной поддержки оказывается возмещение коммунальных услуг</t>
  </si>
  <si>
    <t>Расходы на предоставление грантов по итогам оценки эффективности деятельности</t>
  </si>
  <si>
    <t>Расходы на уплату налога на имущество организаций</t>
  </si>
  <si>
    <t>0200260280</t>
  </si>
  <si>
    <t>020A255190</t>
  </si>
  <si>
    <t>0200260170</t>
  </si>
  <si>
    <t>Оценка расходов согласно муниципальной программе и сводной бюджетной росписи на отчетную дату *</t>
  </si>
  <si>
    <t xml:space="preserve"> Мероприятия по модернизации библиотек в части комплектования книжных фондов библиотек муниципальных образований в Удмуртской Республике)</t>
  </si>
  <si>
    <t>Мероприятия по проведению капитального ремонта объектов государственной (муниципальной) собственности, включённых в Перечень объектов капитального ремонта, финансируемых за счёт средств бюджета Удмуртской Республики, утверждённый Правительством Удмуртской Республики</t>
  </si>
  <si>
    <t>Расходы на иные цели</t>
  </si>
  <si>
    <t>121,129</t>
  </si>
  <si>
    <t xml:space="preserve"> Расходы на предоставление грантов по итогам оценки эффективности деятельности</t>
  </si>
  <si>
    <t>Мероприятия, направленные на реализацию установленных полномочий (функций) Управления</t>
  </si>
  <si>
    <t>121, 122, 129, 242, 244</t>
  </si>
  <si>
    <t>0200460770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</si>
  <si>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</si>
  <si>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Государственная поддержка отрасли культуры</t>
  </si>
  <si>
    <t>Финансово-экономическое сопровождение деятельности муниципальных учреждений культуры</t>
  </si>
  <si>
    <t>Внесение изменений в муниципальную программу в части внесения сроков реализации программы до 2026 года</t>
  </si>
  <si>
    <t>0200105580</t>
  </si>
  <si>
    <t>0200205580</t>
  </si>
  <si>
    <t>0200305580</t>
  </si>
  <si>
    <t>0200360280</t>
  </si>
  <si>
    <t>0200362300</t>
  </si>
  <si>
    <t>0200405580</t>
  </si>
  <si>
    <t xml:space="preserve">Количество посещений  музея в 2023 г. составило 9729 человек (при плане на 2023 год - 8460). Вне музея мероприятия музея посетило 1497. Плановые показатели по посещаемости по муниципальной программе и по Национальному проекту "Культура" на 2023 г. выполнены в полном объеме. </t>
  </si>
  <si>
    <t xml:space="preserve">  Всего участников  культурно – досуговых мероприятий в 2022 году - 345693 чел. Плановый показатель - количество посещений по Национальному проекту на  2023 г – 395179 чел. , факт -395239 чел. Отклонение от годового плана - плюс 0,15%</t>
  </si>
  <si>
    <t>В республиканский реестр объектов нематериального культурного наследия в 2023 году отправлено 7 объектов. Всего 26 объекта.</t>
  </si>
  <si>
    <t>В связи с оптимизацией типологии видов и подвидов декоративно-прикладного искусства и ремесел произошло объединение доробных подвидов в один вид: Традиционное ткачество (ранее: традиционное ткачество (двухремизное), традиционное ткачество (ткачество поясов)); художественная обработка бересты (ранее: художественная обработка бересты (пластовая), плетение (береста)); художественная роспись (ранее: художественная роспись (по мотивам удмуртского костюма), художественная роспись (орнаментальная), художественная роспись (сюжетная)). Таким образом, количество видов сократилось с 10 до 6:
1 Традиционное ткачество
2 Народная игрушка
3 Костюмная кукла
4 Художественная обработка бересты 
5. Художественная роспись
6. Художественная керамика. В связи с тем, что более мелкое дробление</t>
  </si>
  <si>
    <t>Факт на начало отчетного периода (за 2022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</si>
</sst>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1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Arial Cyr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6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u/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sz val="9"/>
      <color rgb="FF00B050"/>
      <name val="Times New Roman"/>
      <family val="1"/>
      <charset val="204"/>
    </font>
    <font>
      <b/>
      <sz val="9"/>
      <color rgb="FF00B050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59999389629810485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CCCCCC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medium">
        <color rgb="FFCCCCCC"/>
      </left>
      <right style="thick">
        <color rgb="FF000000"/>
      </right>
      <top/>
      <bottom style="thick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6" fillId="0" borderId="0"/>
    <xf numFmtId="9" fontId="14" fillId="0" borderId="0" applyFont="0" applyFill="0" applyBorder="0" applyAlignment="0" applyProtection="0"/>
  </cellStyleXfs>
  <cellXfs count="549">
    <xf numFmtId="0" fontId="0" fillId="0" borderId="0" xfId="0"/>
    <xf numFmtId="0" fontId="0" fillId="0" borderId="0" xfId="0" applyBorder="1"/>
    <xf numFmtId="0" fontId="17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22" fillId="0" borderId="2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6" fillId="0" borderId="0" xfId="0" applyFont="1"/>
    <xf numFmtId="49" fontId="17" fillId="3" borderId="4" xfId="0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justify" vertical="center"/>
    </xf>
    <xf numFmtId="0" fontId="20" fillId="0" borderId="1" xfId="0" applyFont="1" applyBorder="1" applyAlignment="1">
      <alignment vertical="center" wrapText="1"/>
    </xf>
    <xf numFmtId="0" fontId="17" fillId="0" borderId="4" xfId="0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49" fontId="21" fillId="3" borderId="2" xfId="0" applyNumberFormat="1" applyFont="1" applyFill="1" applyBorder="1" applyAlignment="1">
      <alignment horizontal="center" vertical="center" wrapText="1"/>
    </xf>
    <xf numFmtId="0" fontId="21" fillId="3" borderId="2" xfId="0" applyFont="1" applyFill="1" applyBorder="1" applyAlignment="1">
      <alignment horizontal="center" vertical="center" wrapText="1"/>
    </xf>
    <xf numFmtId="0" fontId="16" fillId="0" borderId="0" xfId="0" applyFont="1"/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6" xfId="0" applyNumberForma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26" fillId="4" borderId="6" xfId="0" applyNumberFormat="1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left" vertical="center"/>
    </xf>
    <xf numFmtId="0" fontId="26" fillId="4" borderId="6" xfId="0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left" vertical="center" wrapText="1"/>
    </xf>
    <xf numFmtId="0" fontId="26" fillId="0" borderId="7" xfId="0" applyFont="1" applyBorder="1" applyAlignment="1" applyProtection="1">
      <alignment horizontal="left" vertical="center"/>
    </xf>
    <xf numFmtId="2" fontId="26" fillId="0" borderId="0" xfId="0" applyNumberFormat="1" applyFont="1" applyBorder="1" applyAlignment="1" applyProtection="1">
      <alignment horizontal="center" vertical="center"/>
    </xf>
    <xf numFmtId="1" fontId="26" fillId="0" borderId="6" xfId="0" applyNumberFormat="1" applyFont="1" applyBorder="1" applyAlignment="1" applyProtection="1">
      <alignment horizontal="center" vertical="center"/>
    </xf>
    <xf numFmtId="2" fontId="29" fillId="3" borderId="0" xfId="0" applyNumberFormat="1" applyFont="1" applyFill="1" applyBorder="1" applyAlignment="1" applyProtection="1">
      <alignment vertical="center"/>
    </xf>
    <xf numFmtId="0" fontId="26" fillId="0" borderId="0" xfId="0" applyFont="1" applyProtection="1"/>
    <xf numFmtId="0" fontId="26" fillId="0" borderId="0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horizontal="center" vertical="center" wrapText="1"/>
    </xf>
    <xf numFmtId="0" fontId="30" fillId="0" borderId="0" xfId="0" applyFont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/>
    <xf numFmtId="0" fontId="16" fillId="0" borderId="0" xfId="0" applyFont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6" fillId="3" borderId="0" xfId="0" applyFont="1" applyFill="1"/>
    <xf numFmtId="0" fontId="27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/>
    </xf>
    <xf numFmtId="49" fontId="26" fillId="0" borderId="6" xfId="0" applyNumberFormat="1" applyFont="1" applyBorder="1" applyAlignment="1" applyProtection="1">
      <alignment horizontal="center" vertical="center"/>
    </xf>
    <xf numFmtId="49" fontId="26" fillId="0" borderId="0" xfId="0" applyNumberFormat="1" applyFont="1" applyBorder="1" applyAlignment="1" applyProtection="1">
      <alignment horizontal="center" vertical="center"/>
    </xf>
    <xf numFmtId="49" fontId="29" fillId="3" borderId="0" xfId="0" applyNumberFormat="1" applyFont="1" applyFill="1" applyBorder="1" applyAlignment="1" applyProtection="1">
      <alignment vertical="center"/>
    </xf>
    <xf numFmtId="0" fontId="26" fillId="0" borderId="6" xfId="0" applyNumberFormat="1" applyFont="1" applyBorder="1" applyAlignment="1" applyProtection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 wrapText="1"/>
    </xf>
    <xf numFmtId="0" fontId="15" fillId="0" borderId="0" xfId="0" applyFont="1"/>
    <xf numFmtId="49" fontId="32" fillId="0" borderId="4" xfId="0" applyNumberFormat="1" applyFont="1" applyBorder="1" applyAlignment="1">
      <alignment horizontal="center" vertical="center" wrapText="1"/>
    </xf>
    <xf numFmtId="49" fontId="24" fillId="0" borderId="3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/>
    </xf>
    <xf numFmtId="49" fontId="31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justify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4" fillId="0" borderId="0" xfId="0" applyFont="1" applyAlignment="1">
      <alignment vertical="center" wrapText="1"/>
    </xf>
    <xf numFmtId="0" fontId="35" fillId="0" borderId="0" xfId="0" applyFont="1"/>
    <xf numFmtId="0" fontId="34" fillId="3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36" fillId="0" borderId="0" xfId="0" applyFont="1" applyAlignment="1">
      <alignment vertical="center" wrapText="1"/>
    </xf>
    <xf numFmtId="49" fontId="13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9" fontId="13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2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29" fillId="5" borderId="6" xfId="0" applyNumberFormat="1" applyFont="1" applyFill="1" applyBorder="1" applyAlignment="1" applyProtection="1">
      <alignment horizontal="center" vertical="center"/>
    </xf>
    <xf numFmtId="0" fontId="17" fillId="2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26" fillId="0" borderId="0" xfId="0" applyFont="1" applyFill="1"/>
    <xf numFmtId="0" fontId="29" fillId="0" borderId="0" xfId="0" applyFont="1" applyFill="1"/>
    <xf numFmtId="2" fontId="26" fillId="0" borderId="0" xfId="0" applyNumberFormat="1" applyFont="1" applyFill="1"/>
    <xf numFmtId="165" fontId="11" fillId="0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14" fontId="20" fillId="0" borderId="25" xfId="0" applyNumberFormat="1" applyFont="1" applyBorder="1" applyAlignment="1">
      <alignment horizontal="center" vertical="center" wrapText="1"/>
    </xf>
    <xf numFmtId="165" fontId="12" fillId="0" borderId="6" xfId="0" applyNumberFormat="1" applyFont="1" applyFill="1" applyBorder="1" applyAlignment="1">
      <alignment horizontal="center" vertical="center" wrapText="1"/>
    </xf>
    <xf numFmtId="2" fontId="11" fillId="7" borderId="6" xfId="0" applyNumberFormat="1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40" fillId="0" borderId="0" xfId="0" applyFont="1" applyFill="1"/>
    <xf numFmtId="0" fontId="0" fillId="0" borderId="0" xfId="0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29" fillId="9" borderId="0" xfId="0" applyFont="1" applyFill="1"/>
    <xf numFmtId="0" fontId="26" fillId="8" borderId="0" xfId="0" applyFont="1" applyFill="1"/>
    <xf numFmtId="165" fontId="11" fillId="8" borderId="0" xfId="0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165" fontId="40" fillId="0" borderId="0" xfId="0" applyNumberFormat="1" applyFont="1" applyFill="1" applyBorder="1" applyAlignment="1">
      <alignment horizontal="right" vertical="center"/>
    </xf>
    <xf numFmtId="0" fontId="40" fillId="0" borderId="0" xfId="0" applyFont="1" applyFill="1" applyAlignment="1">
      <alignment horizontal="right" vertical="center"/>
    </xf>
    <xf numFmtId="0" fontId="16" fillId="8" borderId="0" xfId="0" applyFont="1" applyFill="1" applyAlignment="1">
      <alignment horizontal="right" vertical="center"/>
    </xf>
    <xf numFmtId="165" fontId="40" fillId="0" borderId="0" xfId="0" applyNumberFormat="1" applyFont="1" applyFill="1" applyAlignment="1">
      <alignment horizontal="right" vertical="center"/>
    </xf>
    <xf numFmtId="0" fontId="40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42" fillId="0" borderId="0" xfId="0" applyFont="1" applyFill="1"/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4" fillId="0" borderId="0" xfId="0" applyFont="1"/>
    <xf numFmtId="0" fontId="17" fillId="0" borderId="0" xfId="0" applyFont="1" applyAlignment="1">
      <alignment vertical="center" wrapText="1"/>
    </xf>
    <xf numFmtId="0" fontId="24" fillId="0" borderId="6" xfId="0" applyFont="1" applyBorder="1" applyAlignment="1">
      <alignment vertical="center" wrapText="1"/>
    </xf>
    <xf numFmtId="0" fontId="46" fillId="0" borderId="0" xfId="0" applyFont="1"/>
    <xf numFmtId="0" fontId="47" fillId="0" borderId="0" xfId="0" applyFont="1"/>
    <xf numFmtId="0" fontId="44" fillId="0" borderId="0" xfId="0" applyFont="1" applyAlignme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center"/>
    </xf>
    <xf numFmtId="0" fontId="41" fillId="3" borderId="0" xfId="0" applyFont="1" applyFill="1"/>
    <xf numFmtId="0" fontId="41" fillId="0" borderId="0" xfId="0" applyFont="1"/>
    <xf numFmtId="0" fontId="41" fillId="0" borderId="0" xfId="0" applyFont="1" applyFill="1"/>
    <xf numFmtId="164" fontId="41" fillId="0" borderId="0" xfId="0" applyNumberFormat="1" applyFont="1" applyFill="1"/>
    <xf numFmtId="164" fontId="41" fillId="0" borderId="0" xfId="0" applyNumberFormat="1" applyFont="1"/>
    <xf numFmtId="165" fontId="3" fillId="0" borderId="16" xfId="0" applyNumberFormat="1" applyFont="1" applyBorder="1" applyAlignment="1">
      <alignment horizontal="center" vertical="top" wrapText="1"/>
    </xf>
    <xf numFmtId="165" fontId="17" fillId="0" borderId="6" xfId="0" applyNumberFormat="1" applyFont="1" applyFill="1" applyBorder="1" applyAlignment="1">
      <alignment horizontal="center" vertical="center"/>
    </xf>
    <xf numFmtId="165" fontId="18" fillId="0" borderId="16" xfId="0" applyNumberFormat="1" applyFont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/>
    </xf>
    <xf numFmtId="49" fontId="24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164" fontId="49" fillId="0" borderId="6" xfId="0" applyNumberFormat="1" applyFont="1" applyBorder="1" applyAlignment="1">
      <alignment horizontal="center" vertical="center" wrapText="1"/>
    </xf>
    <xf numFmtId="165" fontId="48" fillId="0" borderId="6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3" fillId="0" borderId="16" xfId="0" applyNumberFormat="1" applyFont="1" applyFill="1" applyBorder="1" applyAlignment="1">
      <alignment horizontal="center"/>
    </xf>
    <xf numFmtId="165" fontId="3" fillId="0" borderId="16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horizontal="center" vertical="center"/>
    </xf>
    <xf numFmtId="165" fontId="7" fillId="9" borderId="6" xfId="0" applyNumberFormat="1" applyFont="1" applyFill="1" applyBorder="1" applyAlignment="1">
      <alignment horizontal="center" vertical="center" wrapText="1"/>
    </xf>
    <xf numFmtId="49" fontId="3" fillId="9" borderId="6" xfId="0" applyNumberFormat="1" applyFont="1" applyFill="1" applyBorder="1" applyAlignment="1">
      <alignment horizontal="center" vertical="center" wrapText="1"/>
    </xf>
    <xf numFmtId="165" fontId="3" fillId="9" borderId="6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0" fontId="11" fillId="3" borderId="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top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top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top" wrapText="1"/>
    </xf>
    <xf numFmtId="0" fontId="11" fillId="3" borderId="35" xfId="0" applyFont="1" applyFill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1" fillId="3" borderId="33" xfId="0" applyFont="1" applyFill="1" applyBorder="1" applyAlignment="1">
      <alignment horizontal="center" vertical="center" wrapText="1"/>
    </xf>
    <xf numFmtId="0" fontId="11" fillId="3" borderId="3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left" vertical="top" wrapText="1"/>
    </xf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top" wrapText="1"/>
    </xf>
    <xf numFmtId="0" fontId="11" fillId="3" borderId="17" xfId="0" applyFont="1" applyFill="1" applyBorder="1" applyAlignment="1">
      <alignment horizontal="left" vertical="center" wrapText="1"/>
    </xf>
    <xf numFmtId="0" fontId="11" fillId="3" borderId="14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justify" vertical="center" wrapText="1"/>
    </xf>
    <xf numFmtId="14" fontId="25" fillId="0" borderId="0" xfId="0" applyNumberFormat="1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1" fillId="0" borderId="15" xfId="0" applyNumberFormat="1" applyFont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center"/>
    </xf>
    <xf numFmtId="0" fontId="3" fillId="0" borderId="0" xfId="0" applyFont="1" applyFill="1"/>
    <xf numFmtId="0" fontId="3" fillId="9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/>
    </xf>
    <xf numFmtId="165" fontId="7" fillId="3" borderId="6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top" wrapText="1"/>
    </xf>
    <xf numFmtId="49" fontId="3" fillId="3" borderId="6" xfId="0" applyNumberFormat="1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49" fontId="3" fillId="3" borderId="14" xfId="0" applyNumberFormat="1" applyFont="1" applyFill="1" applyBorder="1" applyAlignment="1">
      <alignment horizontal="center" vertical="center" wrapText="1"/>
    </xf>
    <xf numFmtId="165" fontId="18" fillId="3" borderId="38" xfId="0" applyNumberFormat="1" applyFont="1" applyFill="1" applyBorder="1" applyAlignment="1">
      <alignment horizontal="center" vertical="center" shrinkToFit="1"/>
    </xf>
    <xf numFmtId="165" fontId="18" fillId="3" borderId="39" xfId="0" applyNumberFormat="1" applyFont="1" applyFill="1" applyBorder="1" applyAlignment="1">
      <alignment horizontal="center" vertical="center" shrinkToFit="1"/>
    </xf>
    <xf numFmtId="0" fontId="3" fillId="3" borderId="14" xfId="0" applyFont="1" applyFill="1" applyBorder="1" applyAlignment="1">
      <alignment horizontal="center" vertical="top" wrapText="1"/>
    </xf>
    <xf numFmtId="165" fontId="3" fillId="3" borderId="14" xfId="0" applyNumberFormat="1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 wrapText="1"/>
    </xf>
    <xf numFmtId="49" fontId="3" fillId="3" borderId="6" xfId="0" applyNumberFormat="1" applyFont="1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49" fontId="3" fillId="3" borderId="14" xfId="0" applyNumberFormat="1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49" fontId="3" fillId="3" borderId="6" xfId="0" applyNumberFormat="1" applyFont="1" applyFill="1" applyBorder="1" applyAlignment="1">
      <alignment horizontal="center" vertical="top" wrapText="1"/>
    </xf>
    <xf numFmtId="165" fontId="18" fillId="3" borderId="38" xfId="0" applyNumberFormat="1" applyFont="1" applyFill="1" applyBorder="1" applyAlignment="1">
      <alignment horizontal="right" vertical="top" shrinkToFit="1"/>
    </xf>
    <xf numFmtId="49" fontId="3" fillId="3" borderId="15" xfId="0" applyNumberFormat="1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15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165" fontId="22" fillId="3" borderId="38" xfId="0" applyNumberFormat="1" applyFont="1" applyFill="1" applyBorder="1" applyAlignment="1">
      <alignment horizontal="right" vertical="center" shrinkToFit="1"/>
    </xf>
    <xf numFmtId="165" fontId="22" fillId="3" borderId="40" xfId="0" applyNumberFormat="1" applyFont="1" applyFill="1" applyBorder="1" applyAlignment="1">
      <alignment horizontal="right" vertical="center" shrinkToFit="1"/>
    </xf>
    <xf numFmtId="165" fontId="3" fillId="3" borderId="6" xfId="0" applyNumberFormat="1" applyFont="1" applyFill="1" applyBorder="1" applyAlignment="1">
      <alignment horizontal="center" vertical="center"/>
    </xf>
    <xf numFmtId="165" fontId="18" fillId="3" borderId="38" xfId="0" applyNumberFormat="1" applyFont="1" applyFill="1" applyBorder="1" applyAlignment="1">
      <alignment horizontal="right" vertical="center" shrinkToFi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49" fontId="3" fillId="3" borderId="15" xfId="0" applyNumberFormat="1" applyFont="1" applyFill="1" applyBorder="1" applyAlignment="1">
      <alignment horizontal="center" vertical="center" wrapText="1"/>
    </xf>
    <xf numFmtId="49" fontId="7" fillId="9" borderId="7" xfId="0" applyNumberFormat="1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49" fontId="3" fillId="9" borderId="7" xfId="0" applyNumberFormat="1" applyFont="1" applyFill="1" applyBorder="1" applyAlignment="1">
      <alignment horizontal="center" vertical="center" wrapText="1"/>
    </xf>
    <xf numFmtId="49" fontId="7" fillId="9" borderId="15" xfId="0" applyNumberFormat="1" applyFont="1" applyFill="1" applyBorder="1" applyAlignment="1">
      <alignment horizontal="center" vertical="center" wrapText="1"/>
    </xf>
    <xf numFmtId="0" fontId="3" fillId="9" borderId="15" xfId="0" applyFont="1" applyFill="1" applyBorder="1" applyAlignment="1">
      <alignment horizontal="center" vertical="center" wrapText="1"/>
    </xf>
    <xf numFmtId="49" fontId="3" fillId="9" borderId="15" xfId="0" applyNumberFormat="1" applyFont="1" applyFill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wrapText="1"/>
    </xf>
    <xf numFmtId="164" fontId="3" fillId="0" borderId="6" xfId="0" applyNumberFormat="1" applyFont="1" applyBorder="1" applyAlignment="1">
      <alignment horizontal="center" wrapText="1"/>
    </xf>
    <xf numFmtId="0" fontId="3" fillId="3" borderId="6" xfId="0" applyFont="1" applyFill="1" applyBorder="1" applyAlignment="1">
      <alignment horizontal="center"/>
    </xf>
    <xf numFmtId="165" fontId="3" fillId="0" borderId="14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165" fontId="18" fillId="0" borderId="16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center" wrapText="1"/>
    </xf>
    <xf numFmtId="0" fontId="40" fillId="3" borderId="0" xfId="0" applyFont="1" applyFill="1" applyAlignment="1">
      <alignment vertical="center"/>
    </xf>
    <xf numFmtId="165" fontId="40" fillId="3" borderId="0" xfId="0" applyNumberFormat="1" applyFont="1" applyFill="1" applyAlignment="1">
      <alignment horizontal="right" vertical="center"/>
    </xf>
    <xf numFmtId="0" fontId="29" fillId="3" borderId="0" xfId="0" applyFont="1" applyFill="1"/>
    <xf numFmtId="0" fontId="40" fillId="3" borderId="0" xfId="0" applyFont="1" applyFill="1" applyAlignment="1">
      <alignment horizontal="right" vertical="center"/>
    </xf>
    <xf numFmtId="0" fontId="16" fillId="3" borderId="0" xfId="0" applyFont="1" applyFill="1" applyAlignment="1">
      <alignment horizontal="right" vertical="center"/>
    </xf>
    <xf numFmtId="0" fontId="26" fillId="3" borderId="0" xfId="0" applyFont="1" applyFill="1"/>
    <xf numFmtId="0" fontId="3" fillId="3" borderId="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165" fontId="24" fillId="3" borderId="38" xfId="0" applyNumberFormat="1" applyFont="1" applyFill="1" applyBorder="1" applyAlignment="1">
      <alignment horizontal="center" vertical="center" shrinkToFit="1"/>
    </xf>
    <xf numFmtId="165" fontId="24" fillId="3" borderId="39" xfId="0" applyNumberFormat="1" applyFont="1" applyFill="1" applyBorder="1" applyAlignment="1">
      <alignment horizontal="center" vertical="center" shrinkToFit="1"/>
    </xf>
    <xf numFmtId="0" fontId="3" fillId="3" borderId="6" xfId="0" applyFont="1" applyFill="1" applyBorder="1" applyAlignment="1">
      <alignment vertical="top" wrapText="1"/>
    </xf>
    <xf numFmtId="0" fontId="3" fillId="3" borderId="14" xfId="0" applyFont="1" applyFill="1" applyBorder="1" applyAlignment="1">
      <alignment horizontal="left" vertical="top" wrapText="1"/>
    </xf>
    <xf numFmtId="0" fontId="3" fillId="3" borderId="38" xfId="0" applyFont="1" applyFill="1" applyBorder="1" applyAlignment="1">
      <alignment horizontal="left" vertical="top" wrapText="1"/>
    </xf>
    <xf numFmtId="0" fontId="3" fillId="3" borderId="39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165" fontId="3" fillId="0" borderId="16" xfId="0" applyNumberFormat="1" applyFont="1" applyBorder="1" applyAlignment="1">
      <alignment horizontal="center" wrapText="1"/>
    </xf>
    <xf numFmtId="0" fontId="3" fillId="3" borderId="7" xfId="0" applyFont="1" applyFill="1" applyBorder="1" applyAlignment="1">
      <alignment horizontal="left" vertical="top" wrapText="1"/>
    </xf>
    <xf numFmtId="49" fontId="3" fillId="3" borderId="15" xfId="0" applyNumberFormat="1" applyFont="1" applyFill="1" applyBorder="1" applyAlignment="1">
      <alignment horizontal="left" vertical="top" wrapText="1"/>
    </xf>
    <xf numFmtId="0" fontId="33" fillId="0" borderId="6" xfId="0" applyFont="1" applyFill="1" applyBorder="1" applyAlignment="1">
      <alignment horizontal="left" vertical="center" wrapText="1"/>
    </xf>
    <xf numFmtId="0" fontId="3" fillId="3" borderId="38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7" fillId="9" borderId="7" xfId="0" applyFont="1" applyFill="1" applyBorder="1" applyAlignment="1">
      <alignment horizontal="left" vertical="top" wrapText="1"/>
    </xf>
    <xf numFmtId="0" fontId="33" fillId="9" borderId="15" xfId="0" applyFont="1" applyFill="1" applyBorder="1" applyAlignment="1">
      <alignment horizontal="left" vertical="top" wrapText="1"/>
    </xf>
    <xf numFmtId="0" fontId="27" fillId="3" borderId="43" xfId="0" applyFont="1" applyFill="1" applyBorder="1" applyAlignment="1">
      <alignment horizontal="left" vertical="top" wrapText="1"/>
    </xf>
    <xf numFmtId="0" fontId="2" fillId="3" borderId="39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/>
    </xf>
    <xf numFmtId="165" fontId="3" fillId="3" borderId="16" xfId="0" applyNumberFormat="1" applyFont="1" applyFill="1" applyBorder="1" applyAlignment="1">
      <alignment horizontal="center" vertical="top" wrapText="1"/>
    </xf>
    <xf numFmtId="165" fontId="48" fillId="3" borderId="6" xfId="0" applyNumberFormat="1" applyFont="1" applyFill="1" applyBorder="1" applyAlignment="1">
      <alignment horizontal="center" vertical="center" wrapText="1"/>
    </xf>
    <xf numFmtId="165" fontId="7" fillId="11" borderId="6" xfId="0" applyNumberFormat="1" applyFont="1" applyFill="1" applyBorder="1" applyAlignment="1">
      <alignment horizontal="center" vertical="center" wrapText="1"/>
    </xf>
    <xf numFmtId="2" fontId="26" fillId="0" borderId="6" xfId="0" applyNumberFormat="1" applyFont="1" applyBorder="1" applyAlignment="1" applyProtection="1">
      <alignment horizontal="center" vertical="center"/>
    </xf>
    <xf numFmtId="2" fontId="0" fillId="0" borderId="6" xfId="0" applyNumberFormat="1" applyBorder="1" applyAlignment="1" applyProtection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49" fontId="7" fillId="11" borderId="7" xfId="0" applyNumberFormat="1" applyFont="1" applyFill="1" applyBorder="1" applyAlignment="1">
      <alignment vertical="center" wrapText="1"/>
    </xf>
    <xf numFmtId="0" fontId="7" fillId="11" borderId="7" xfId="0" applyFont="1" applyFill="1" applyBorder="1" applyAlignment="1">
      <alignment vertical="center" wrapText="1"/>
    </xf>
    <xf numFmtId="0" fontId="7" fillId="11" borderId="7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 wrapText="1"/>
    </xf>
    <xf numFmtId="0" fontId="7" fillId="11" borderId="6" xfId="0" applyFont="1" applyFill="1" applyBorder="1" applyAlignment="1">
      <alignment horizontal="center" vertical="center" wrapText="1"/>
    </xf>
    <xf numFmtId="49" fontId="7" fillId="11" borderId="6" xfId="0" applyNumberFormat="1" applyFont="1" applyFill="1" applyBorder="1" applyAlignment="1">
      <alignment horizontal="center" vertical="center" wrapText="1"/>
    </xf>
    <xf numFmtId="0" fontId="7" fillId="11" borderId="6" xfId="0" applyFont="1" applyFill="1" applyBorder="1" applyAlignment="1">
      <alignment horizontal="left" vertical="top" wrapText="1"/>
    </xf>
    <xf numFmtId="0" fontId="3" fillId="11" borderId="6" xfId="0" applyFont="1" applyFill="1" applyBorder="1" applyAlignment="1">
      <alignment horizontal="center" vertical="top" wrapText="1"/>
    </xf>
    <xf numFmtId="165" fontId="12" fillId="11" borderId="6" xfId="0" applyNumberFormat="1" applyFont="1" applyFill="1" applyBorder="1" applyAlignment="1">
      <alignment horizontal="center" vertical="center" wrapText="1"/>
    </xf>
    <xf numFmtId="0" fontId="3" fillId="11" borderId="6" xfId="0" applyFont="1" applyFill="1" applyBorder="1" applyAlignment="1">
      <alignment horizontal="center" vertical="center" wrapText="1"/>
    </xf>
    <xf numFmtId="49" fontId="3" fillId="11" borderId="6" xfId="0" applyNumberFormat="1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165" fontId="3" fillId="3" borderId="38" xfId="0" applyNumberFormat="1" applyFont="1" applyFill="1" applyBorder="1" applyAlignment="1">
      <alignment horizontal="right" vertical="center" shrinkToFi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right" vertical="center"/>
    </xf>
    <xf numFmtId="49" fontId="22" fillId="3" borderId="38" xfId="0" applyNumberFormat="1" applyFont="1" applyFill="1" applyBorder="1" applyAlignment="1">
      <alignment horizontal="center" vertical="center" shrinkToFit="1"/>
    </xf>
    <xf numFmtId="49" fontId="26" fillId="0" borderId="0" xfId="0" applyNumberFormat="1" applyFont="1" applyFill="1"/>
    <xf numFmtId="0" fontId="3" fillId="0" borderId="12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3" fillId="0" borderId="12" xfId="0" applyFont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0" borderId="18" xfId="0" applyFont="1" applyBorder="1" applyAlignment="1">
      <alignment horizontal="center" vertical="center" wrapText="1"/>
    </xf>
    <xf numFmtId="164" fontId="11" fillId="3" borderId="11" xfId="0" applyNumberFormat="1" applyFont="1" applyFill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164" fontId="11" fillId="0" borderId="45" xfId="0" applyNumberFormat="1" applyFont="1" applyBorder="1" applyAlignment="1">
      <alignment horizontal="center" vertical="center" wrapText="1"/>
    </xf>
    <xf numFmtId="164" fontId="11" fillId="3" borderId="45" xfId="0" applyNumberFormat="1" applyFont="1" applyFill="1" applyBorder="1" applyAlignment="1">
      <alignment horizontal="center" vertical="center" wrapText="1"/>
    </xf>
    <xf numFmtId="164" fontId="11" fillId="0" borderId="46" xfId="0" applyNumberFormat="1" applyFont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49" fontId="18" fillId="3" borderId="38" xfId="0" applyNumberFormat="1" applyFont="1" applyFill="1" applyBorder="1" applyAlignment="1">
      <alignment horizontal="center" vertical="center" shrinkToFit="1"/>
    </xf>
    <xf numFmtId="49" fontId="18" fillId="3" borderId="39" xfId="0" applyNumberFormat="1" applyFont="1" applyFill="1" applyBorder="1" applyAlignment="1">
      <alignment horizontal="center" vertical="center" shrinkToFit="1"/>
    </xf>
    <xf numFmtId="165" fontId="3" fillId="11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2" fontId="29" fillId="5" borderId="6" xfId="0" applyNumberFormat="1" applyFont="1" applyFill="1" applyBorder="1" applyAlignment="1" applyProtection="1">
      <alignment horizontal="center" vertical="center"/>
    </xf>
    <xf numFmtId="2" fontId="37" fillId="6" borderId="19" xfId="0" applyNumberFormat="1" applyFont="1" applyFill="1" applyBorder="1" applyAlignment="1" applyProtection="1">
      <alignment horizontal="center" vertical="center"/>
    </xf>
    <xf numFmtId="2" fontId="37" fillId="6" borderId="0" xfId="0" applyNumberFormat="1" applyFont="1" applyFill="1" applyAlignment="1" applyProtection="1">
      <alignment horizontal="center" vertical="center"/>
    </xf>
    <xf numFmtId="0" fontId="29" fillId="0" borderId="6" xfId="0" applyFont="1" applyBorder="1" applyAlignment="1" applyProtection="1">
      <alignment horizontal="center" vertical="center" wrapText="1"/>
    </xf>
    <xf numFmtId="0" fontId="26" fillId="0" borderId="6" xfId="0" applyFont="1" applyBorder="1" applyAlignment="1" applyProtection="1">
      <alignment vertical="center"/>
    </xf>
    <xf numFmtId="0" fontId="26" fillId="0" borderId="6" xfId="0" applyFont="1" applyBorder="1" applyAlignment="1" applyProtection="1">
      <alignment horizontal="center" vertical="center" wrapText="1"/>
    </xf>
    <xf numFmtId="0" fontId="26" fillId="0" borderId="0" xfId="0" applyFont="1" applyBorder="1" applyAlignment="1" applyProtection="1">
      <alignment vertical="center" wrapText="1"/>
    </xf>
    <xf numFmtId="2" fontId="29" fillId="5" borderId="20" xfId="0" applyNumberFormat="1" applyFont="1" applyFill="1" applyBorder="1" applyAlignment="1" applyProtection="1">
      <alignment horizontal="center" vertical="center"/>
    </xf>
    <xf numFmtId="2" fontId="29" fillId="5" borderId="21" xfId="0" applyNumberFormat="1" applyFont="1" applyFill="1" applyBorder="1" applyAlignment="1" applyProtection="1">
      <alignment horizontal="center" vertical="center"/>
    </xf>
    <xf numFmtId="2" fontId="29" fillId="5" borderId="22" xfId="0" applyNumberFormat="1" applyFont="1" applyFill="1" applyBorder="1" applyAlignment="1" applyProtection="1">
      <alignment horizontal="center" vertical="center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9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49" fontId="24" fillId="0" borderId="9" xfId="0" applyNumberFormat="1" applyFont="1" applyBorder="1" applyAlignment="1">
      <alignment horizontal="center" vertical="center"/>
    </xf>
    <xf numFmtId="49" fontId="24" fillId="0" borderId="27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28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27" xfId="0" applyFont="1" applyBorder="1" applyAlignment="1">
      <alignment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49" fontId="17" fillId="0" borderId="6" xfId="0" applyNumberFormat="1" applyFont="1" applyFill="1" applyBorder="1" applyAlignment="1">
      <alignment horizontal="center" vertical="center"/>
    </xf>
    <xf numFmtId="49" fontId="18" fillId="0" borderId="30" xfId="0" applyNumberFormat="1" applyFont="1" applyBorder="1" applyAlignment="1">
      <alignment horizontal="center" vertical="center" wrapText="1"/>
    </xf>
    <xf numFmtId="49" fontId="18" fillId="0" borderId="31" xfId="0" applyNumberFormat="1" applyFont="1" applyBorder="1" applyAlignment="1">
      <alignment horizontal="center" vertical="center" wrapText="1"/>
    </xf>
    <xf numFmtId="49" fontId="18" fillId="0" borderId="32" xfId="0" applyNumberFormat="1" applyFont="1" applyBorder="1" applyAlignment="1">
      <alignment horizontal="center" vertical="center" wrapText="1"/>
    </xf>
    <xf numFmtId="49" fontId="18" fillId="0" borderId="16" xfId="0" applyNumberFormat="1" applyFont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left" vertical="top" wrapText="1"/>
    </xf>
    <xf numFmtId="49" fontId="17" fillId="0" borderId="30" xfId="0" applyNumberFormat="1" applyFont="1" applyFill="1" applyBorder="1" applyAlignment="1">
      <alignment horizontal="center" vertical="center" wrapText="1"/>
    </xf>
    <xf numFmtId="49" fontId="17" fillId="0" borderId="31" xfId="0" applyNumberFormat="1" applyFont="1" applyFill="1" applyBorder="1" applyAlignment="1">
      <alignment horizontal="center" vertical="center" wrapText="1"/>
    </xf>
    <xf numFmtId="49" fontId="17" fillId="0" borderId="32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left" vertical="top" wrapText="1"/>
    </xf>
    <xf numFmtId="0" fontId="17" fillId="0" borderId="1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8" fillId="0" borderId="6" xfId="0" applyFont="1" applyBorder="1" applyAlignment="1">
      <alignment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44" fillId="0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0" fillId="0" borderId="6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vertical="center" wrapText="1"/>
    </xf>
    <xf numFmtId="0" fontId="24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7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44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31" fillId="0" borderId="24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revisionHeaders" Target="revisions/revisionHeader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54;&#1058;&#1063;&#1045;&#1058;%20&#1079;&#1072;%20%202022%20&#1087;&#1086;%20&#1052;&#1055;_&#1042;&#1077;&#1088;&#1072;%20&#1042;&#1072;&#1089;&#1080;&#1083;&#1100;&#1077;&#1074;&#1085;&#1072;%20&#1045;&#1088;&#1084;&#1086;&#1083;&#1080;&#1085;&#1072;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Э общая"/>
      <sheetName val="форма 1"/>
      <sheetName val="форма 2"/>
      <sheetName val="форма 3"/>
      <sheetName val="форма 4"/>
      <sheetName val="форма 5"/>
      <sheetName val="форма 6"/>
      <sheetName val="форма 7"/>
    </sheetNames>
    <sheetDataSet>
      <sheetData sheetId="0">
        <row r="12">
          <cell r="C1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9" Type="http://schemas.openxmlformats.org/officeDocument/2006/relationships/revisionLog" Target="revisionLog2.xml"/><Relationship Id="rId88" Type="http://schemas.openxmlformats.org/officeDocument/2006/relationships/revisionLog" Target="revisionLog1.xml"/><Relationship Id="rId87" Type="http://schemas.openxmlformats.org/officeDocument/2006/relationships/revisionLog" Target="revisionLog87.xml"/><Relationship Id="rId90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079B14A-FEE4-4AB6-8E6E-DE4340A466CA}" diskRevisions="1" revisionId="1731" version="5">
  <header guid="{4EB61209-17B2-4B84-9EFE-B9E19FC2749A}" dateTime="2024-03-27T09:28:18" maxSheetId="11" userName="Вербицкая" r:id="rId87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728604AA-CFBD-47C4-B157-C6825C62024B}" dateTime="2024-04-15T15:31:35" maxSheetId="11" userName="Вербицкая" r:id="rId88" minRId="1721" maxRId="1723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8C82FDCE-664D-45B4-98E2-666A1FE5DC20}" dateTime="2024-04-15T15:32:39" maxSheetId="11" userName="Вербицкая" r:id="rId89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  <header guid="{C079B14A-FEE4-4AB6-8E6E-DE4340A466CA}" dateTime="2024-04-15T15:48:27" maxSheetId="11" userName="Вербицкая" r:id="rId90">
    <sheetIdMap count="10">
      <sheetId val="1"/>
      <sheetId val="2"/>
      <sheetId val="3"/>
      <sheetId val="4"/>
      <sheetId val="5"/>
      <sheetId val="6"/>
      <sheetId val="7"/>
      <sheetId val="8"/>
      <sheetId val="9"/>
      <sheetId val="10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1" sId="6">
    <oc r="F4" t="inlineStr">
      <is>
        <t>Факт на начало отчетного периода (за 2023 год)</t>
      </is>
    </oc>
    <nc r="F4" t="inlineStr">
      <is>
        <t>Факт на начало отчетного периода (за 2022 год)</t>
      </is>
    </nc>
  </rcc>
  <rcc rId="1722" sId="6">
    <oc r="F7">
      <v>91</v>
    </oc>
    <nc r="F7">
      <v>83.4</v>
    </nc>
  </rcc>
  <rcc rId="1723" sId="6">
    <oc r="G7">
      <v>84.3</v>
    </oc>
    <nc r="G7">
      <v>83.4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4040648-8170-42AF-9F49-511284A33356}" action="delete"/>
  <rdn rId="0" localSheetId="1" customView="1" name="Z_64040648_8170_42AF_9F49_511284A33356_.wvu.Rows" hidden="1" oldHidden="1">
    <formula>'ОЭ общая'!$9:$11</formula>
  </rdn>
  <rdn rId="0" localSheetId="2" customView="1" name="Z_64040648_8170_42AF_9F49_511284A33356_.wvu.PrintArea" hidden="1" oldHidden="1">
    <formula>'форма 1'!$A$1:$P$36</formula>
    <oldFormula>'форма 1'!$A$1:$P$36</oldFormula>
  </rdn>
  <rdn rId="0" localSheetId="3" customView="1" name="Z_64040648_8170_42AF_9F49_511284A33356_.wvu.PrintArea" hidden="1" oldHidden="1">
    <formula>'форма 2'!$A$1:$G$17</formula>
    <oldFormula>'форма 2'!$A$1:$G$17</oldFormula>
  </rdn>
  <rdn rId="0" localSheetId="5" customView="1" name="Z_64040648_8170_42AF_9F49_511284A33356_.wvu.PrintArea" hidden="1" oldHidden="1">
    <formula>'форма 4'!$A$1:$O$47</formula>
    <oldFormula>'форма 4'!$A$1:$O$47</oldFormula>
  </rdn>
  <rcv guid="{64040648-8170-42AF-9F49-511284A33356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4040648-8170-42AF-9F49-511284A33356}" action="delete"/>
  <rdn rId="0" localSheetId="1" customView="1" name="Z_64040648_8170_42AF_9F49_511284A33356_.wvu.Rows" hidden="1" oldHidden="1">
    <formula>'ОЭ общая'!$9:$11,'ОЭ общая'!$15:$15</formula>
    <oldFormula>'ОЭ общая'!$9:$11</oldFormula>
  </rdn>
  <rdn rId="0" localSheetId="2" customView="1" name="Z_64040648_8170_42AF_9F49_511284A33356_.wvu.PrintArea" hidden="1" oldHidden="1">
    <formula>'форма 1'!$A$1:$P$36</formula>
    <oldFormula>'форма 1'!$A$1:$P$36</oldFormula>
  </rdn>
  <rdn rId="0" localSheetId="3" customView="1" name="Z_64040648_8170_42AF_9F49_511284A33356_.wvu.PrintArea" hidden="1" oldHidden="1">
    <formula>'форма 2'!$A$1:$G$17</formula>
    <oldFormula>'форма 2'!$A$1:$G$17</oldFormula>
  </rdn>
  <rdn rId="0" localSheetId="5" customView="1" name="Z_64040648_8170_42AF_9F49_511284A33356_.wvu.PrintArea" hidden="1" oldHidden="1">
    <formula>'форма 4'!$A$1:$O$47</formula>
    <oldFormula>'форма 4'!$A$1:$O$47</oldFormula>
  </rdn>
  <rcv guid="{64040648-8170-42AF-9F49-511284A33356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2" customView="1" name="Z_64040648_8170_42AF_9F49_511284A33356_.wvu.PrintArea" hidden="1" oldHidden="1">
    <formula>'форма 1'!$A$1:$P$36</formula>
  </rdn>
  <rdn rId="0" localSheetId="3" customView="1" name="Z_64040648_8170_42AF_9F49_511284A33356_.wvu.PrintArea" hidden="1" oldHidden="1">
    <formula>'форма 2'!$A$1:$G$17</formula>
  </rdn>
  <rdn rId="0" localSheetId="5" customView="1" name="Z_64040648_8170_42AF_9F49_511284A33356_.wvu.PrintArea" hidden="1" oldHidden="1">
    <formula>'форма 4'!$A$1:$O$47</formula>
  </rdn>
  <rcv guid="{64040648-8170-42AF-9F49-511284A3335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workbookViewId="0">
      <selection activeCell="B24" sqref="B24"/>
    </sheetView>
  </sheetViews>
  <sheetFormatPr defaultRowHeight="15" x14ac:dyDescent="0.25"/>
  <cols>
    <col min="1" max="1" width="89.5703125" style="50" customWidth="1"/>
    <col min="2" max="2" width="33" style="50" customWidth="1"/>
    <col min="3" max="3" width="23.7109375" style="50" customWidth="1"/>
    <col min="4" max="13" width="7.7109375" style="50" customWidth="1"/>
    <col min="14" max="16384" width="9.140625" style="50"/>
  </cols>
  <sheetData>
    <row r="1" spans="1:16" ht="33.6" customHeight="1" x14ac:dyDescent="0.25">
      <c r="A1" s="428" t="s">
        <v>289</v>
      </c>
      <c r="B1" s="428"/>
      <c r="C1" s="428"/>
      <c r="D1" s="428"/>
      <c r="E1" s="428"/>
      <c r="F1" s="53"/>
      <c r="G1" s="53"/>
      <c r="H1" s="53"/>
      <c r="I1" s="53"/>
      <c r="J1" s="53"/>
      <c r="K1" s="53"/>
      <c r="L1" s="53"/>
      <c r="M1" s="53"/>
    </row>
    <row r="3" spans="1:16" ht="36.75" customHeight="1" x14ac:dyDescent="0.25">
      <c r="A3" s="432" t="s">
        <v>130</v>
      </c>
      <c r="B3" s="433"/>
      <c r="C3" s="59" t="s">
        <v>207</v>
      </c>
      <c r="D3" s="59" t="s">
        <v>211</v>
      </c>
      <c r="E3" s="59" t="s">
        <v>212</v>
      </c>
      <c r="F3" s="59" t="s">
        <v>213</v>
      </c>
      <c r="G3" s="59" t="s">
        <v>214</v>
      </c>
      <c r="H3" s="59" t="s">
        <v>215</v>
      </c>
      <c r="I3" s="59" t="s">
        <v>216</v>
      </c>
      <c r="J3" s="59" t="s">
        <v>217</v>
      </c>
      <c r="K3" s="59" t="s">
        <v>218</v>
      </c>
      <c r="L3" s="59" t="s">
        <v>219</v>
      </c>
      <c r="M3" s="59" t="s">
        <v>220</v>
      </c>
      <c r="N3" s="59" t="s">
        <v>221</v>
      </c>
      <c r="O3" s="59" t="s">
        <v>222</v>
      </c>
      <c r="P3" s="59" t="s">
        <v>223</v>
      </c>
    </row>
    <row r="4" spans="1:16" ht="33.75" customHeight="1" x14ac:dyDescent="0.25">
      <c r="A4" s="432" t="s">
        <v>131</v>
      </c>
      <c r="B4" s="60" t="s">
        <v>132</v>
      </c>
      <c r="C4" s="61">
        <v>1</v>
      </c>
      <c r="D4" s="61">
        <v>1</v>
      </c>
      <c r="E4" s="61">
        <v>1</v>
      </c>
      <c r="F4" s="61">
        <v>1</v>
      </c>
      <c r="G4" s="61">
        <v>1</v>
      </c>
      <c r="H4" s="61">
        <v>1</v>
      </c>
      <c r="I4" s="61">
        <v>1</v>
      </c>
      <c r="J4" s="61">
        <v>1</v>
      </c>
      <c r="K4" s="61">
        <v>1</v>
      </c>
      <c r="L4" s="61">
        <v>1</v>
      </c>
      <c r="M4" s="61">
        <v>1</v>
      </c>
      <c r="N4" s="61">
        <v>1</v>
      </c>
      <c r="O4" s="61">
        <v>1</v>
      </c>
      <c r="P4" s="61">
        <v>1</v>
      </c>
    </row>
    <row r="5" spans="1:16" ht="33.75" customHeight="1" x14ac:dyDescent="0.25">
      <c r="A5" s="432"/>
      <c r="B5" s="62" t="s">
        <v>290</v>
      </c>
      <c r="C5" s="61">
        <f>'форма 5'!F7</f>
        <v>83.4</v>
      </c>
      <c r="D5" s="61">
        <f>'форма 5'!F8</f>
        <v>100</v>
      </c>
      <c r="E5" s="61">
        <f>'форма 5'!F9</f>
        <v>100</v>
      </c>
      <c r="F5" s="61">
        <f>'форма 5'!F10</f>
        <v>2.7</v>
      </c>
      <c r="G5" s="61">
        <f>'форма 5'!F11</f>
        <v>262310</v>
      </c>
      <c r="H5" s="61">
        <f>'форма 5'!F12</f>
        <v>94.8</v>
      </c>
      <c r="I5" s="61">
        <f>'форма 5'!F13</f>
        <v>345693</v>
      </c>
      <c r="J5" s="61">
        <f>'форма 5'!F14</f>
        <v>90</v>
      </c>
      <c r="K5" s="61">
        <f>'форма 5'!F15</f>
        <v>6.6</v>
      </c>
      <c r="L5" s="61">
        <f>'форма 5'!F16</f>
        <v>8</v>
      </c>
      <c r="M5" s="61">
        <f>'форма 5'!F17</f>
        <v>134.4</v>
      </c>
      <c r="N5" s="61">
        <f>'форма 5'!F18</f>
        <v>10</v>
      </c>
      <c r="O5" s="61">
        <f>'форма 5'!F19</f>
        <v>10</v>
      </c>
      <c r="P5" s="61">
        <f>'форма 5'!F20</f>
        <v>2</v>
      </c>
    </row>
    <row r="6" spans="1:16" ht="33.75" customHeight="1" x14ac:dyDescent="0.25">
      <c r="A6" s="434"/>
      <c r="B6" s="62" t="s">
        <v>291</v>
      </c>
      <c r="C6" s="61">
        <f>'форма 5'!G7</f>
        <v>83.4</v>
      </c>
      <c r="D6" s="61">
        <f>'форма 5'!G8</f>
        <v>100</v>
      </c>
      <c r="E6" s="61">
        <f>'форма 5'!G9</f>
        <v>100</v>
      </c>
      <c r="F6" s="61">
        <f>'форма 5'!G10</f>
        <v>2.8</v>
      </c>
      <c r="G6" s="61">
        <f>'форма 5'!G11</f>
        <v>278624</v>
      </c>
      <c r="H6" s="61">
        <f>'форма 5'!G12</f>
        <v>91</v>
      </c>
      <c r="I6" s="61">
        <f>'форма 5'!G13</f>
        <v>395179</v>
      </c>
      <c r="J6" s="61">
        <f>'форма 5'!G14</f>
        <v>91</v>
      </c>
      <c r="K6" s="61">
        <f>'форма 5'!G15</f>
        <v>7</v>
      </c>
      <c r="L6" s="61">
        <f>'форма 5'!G16</f>
        <v>7</v>
      </c>
      <c r="M6" s="61">
        <f>'форма 5'!G17</f>
        <v>203</v>
      </c>
      <c r="N6" s="61">
        <f>'форма 5'!G18</f>
        <v>10</v>
      </c>
      <c r="O6" s="61">
        <f>'форма 5'!G19</f>
        <v>12</v>
      </c>
      <c r="P6" s="61">
        <f>'форма 5'!G20</f>
        <v>3</v>
      </c>
    </row>
    <row r="7" spans="1:16" ht="33.75" customHeight="1" x14ac:dyDescent="0.25">
      <c r="A7" s="434"/>
      <c r="B7" s="62" t="s">
        <v>292</v>
      </c>
      <c r="C7" s="61">
        <f>'форма 5'!H7</f>
        <v>83.4</v>
      </c>
      <c r="D7" s="61">
        <f>'форма 5'!H8</f>
        <v>100</v>
      </c>
      <c r="E7" s="61">
        <f>'форма 5'!H9</f>
        <v>100</v>
      </c>
      <c r="F7" s="61">
        <f>'форма 5'!H10</f>
        <v>2.8</v>
      </c>
      <c r="G7" s="61">
        <f>'форма 5'!H11</f>
        <v>242946</v>
      </c>
      <c r="H7" s="61">
        <f>'форма 5'!H12</f>
        <v>95.6</v>
      </c>
      <c r="I7" s="61">
        <f>'форма 5'!H13</f>
        <v>395179</v>
      </c>
      <c r="J7" s="61">
        <f>'форма 5'!H14</f>
        <v>91</v>
      </c>
      <c r="K7" s="61">
        <f>'форма 5'!H15</f>
        <v>7</v>
      </c>
      <c r="L7" s="61">
        <f>'форма 5'!H16</f>
        <v>7</v>
      </c>
      <c r="M7" s="61">
        <f>'форма 5'!H17</f>
        <v>203</v>
      </c>
      <c r="N7" s="61">
        <f>'форма 5'!H18</f>
        <v>6</v>
      </c>
      <c r="O7" s="61">
        <f>'форма 5'!H19</f>
        <v>15</v>
      </c>
      <c r="P7" s="61">
        <f>'форма 5'!H20</f>
        <v>3</v>
      </c>
    </row>
    <row r="8" spans="1:16" ht="27.75" customHeight="1" x14ac:dyDescent="0.25">
      <c r="A8" s="434"/>
      <c r="B8" s="60" t="s">
        <v>133</v>
      </c>
      <c r="C8" s="91">
        <f>IF(C4=1,C7*C7/C5/C6,C7*C6/C5/C7)</f>
        <v>1</v>
      </c>
      <c r="D8" s="91">
        <f>IF(D4=1,D7*D7/D5/D6,D7*D6/D5/D7)</f>
        <v>1</v>
      </c>
      <c r="E8" s="91">
        <f>IF(E4=1,E7*E7/E5/E6,E7*E6/E5/E7)</f>
        <v>1</v>
      </c>
      <c r="F8" s="91">
        <f t="shared" ref="F8:P8" si="0">IF(F4=1,F7*F7/F5/F6,F7*F6/F5/F7)</f>
        <v>1.0370370370370368</v>
      </c>
      <c r="G8" s="91">
        <f t="shared" si="0"/>
        <v>0.80758108002126872</v>
      </c>
      <c r="H8" s="91">
        <f t="shared" si="0"/>
        <v>1.0594148467566187</v>
      </c>
      <c r="I8" s="91">
        <f t="shared" si="0"/>
        <v>1.1431501361034211</v>
      </c>
      <c r="J8" s="91">
        <f t="shared" si="0"/>
        <v>1.0111111111111111</v>
      </c>
      <c r="K8" s="91">
        <f t="shared" si="0"/>
        <v>1.0606060606060608</v>
      </c>
      <c r="L8" s="91">
        <f t="shared" si="0"/>
        <v>0.875</v>
      </c>
      <c r="M8" s="91">
        <f t="shared" si="0"/>
        <v>1.5104166666666665</v>
      </c>
      <c r="N8" s="91">
        <f t="shared" si="0"/>
        <v>0.36</v>
      </c>
      <c r="O8" s="91">
        <f t="shared" si="0"/>
        <v>1.875</v>
      </c>
      <c r="P8" s="91">
        <f t="shared" si="0"/>
        <v>1.5</v>
      </c>
    </row>
    <row r="9" spans="1:16" ht="33.75" hidden="1" customHeight="1" x14ac:dyDescent="0.25">
      <c r="A9" s="434"/>
      <c r="B9" s="63"/>
      <c r="C9" s="88">
        <f t="shared" ref="C9:P9" si="1">IFERROR(C8,0)</f>
        <v>1</v>
      </c>
      <c r="D9" s="88">
        <f t="shared" si="1"/>
        <v>1</v>
      </c>
      <c r="E9" s="88">
        <f t="shared" si="1"/>
        <v>1</v>
      </c>
      <c r="F9" s="388">
        <f t="shared" si="1"/>
        <v>1.0370370370370368</v>
      </c>
      <c r="G9" s="388">
        <f t="shared" si="1"/>
        <v>0.80758108002126872</v>
      </c>
      <c r="H9" s="388">
        <f t="shared" si="1"/>
        <v>1.0594148467566187</v>
      </c>
      <c r="I9" s="388">
        <f t="shared" si="1"/>
        <v>1.1431501361034211</v>
      </c>
      <c r="J9" s="388">
        <f t="shared" si="1"/>
        <v>1.0111111111111111</v>
      </c>
      <c r="K9" s="388">
        <f t="shared" si="1"/>
        <v>1.0606060606060608</v>
      </c>
      <c r="L9" s="389">
        <f t="shared" si="1"/>
        <v>0.875</v>
      </c>
      <c r="M9" s="389">
        <f t="shared" si="1"/>
        <v>1.5104166666666665</v>
      </c>
      <c r="N9" s="389">
        <f t="shared" si="1"/>
        <v>0.36</v>
      </c>
      <c r="O9" s="389">
        <f t="shared" si="1"/>
        <v>1.875</v>
      </c>
      <c r="P9" s="389">
        <f t="shared" si="1"/>
        <v>1.5</v>
      </c>
    </row>
    <row r="10" spans="1:16" ht="33.75" hidden="1" customHeight="1" x14ac:dyDescent="0.25">
      <c r="A10" s="434"/>
      <c r="B10" s="60"/>
      <c r="C10" s="88">
        <f t="shared" ref="C10:P10" si="2">IF(C9&gt;0,1,0)</f>
        <v>1</v>
      </c>
      <c r="D10" s="88">
        <f t="shared" si="2"/>
        <v>1</v>
      </c>
      <c r="E10" s="88">
        <f t="shared" si="2"/>
        <v>1</v>
      </c>
      <c r="F10" s="65">
        <f>IF(F9&gt;0,1,0)</f>
        <v>1</v>
      </c>
      <c r="G10" s="65">
        <f t="shared" si="2"/>
        <v>1</v>
      </c>
      <c r="H10" s="65">
        <f>IF(H9&gt;0,1,0)</f>
        <v>1</v>
      </c>
      <c r="I10" s="65">
        <f t="shared" si="2"/>
        <v>1</v>
      </c>
      <c r="J10" s="65">
        <f t="shared" si="2"/>
        <v>1</v>
      </c>
      <c r="K10" s="65">
        <f t="shared" si="2"/>
        <v>1</v>
      </c>
      <c r="L10" s="52">
        <f t="shared" si="2"/>
        <v>1</v>
      </c>
      <c r="M10" s="52">
        <f t="shared" si="2"/>
        <v>1</v>
      </c>
      <c r="N10" s="52">
        <f t="shared" si="2"/>
        <v>1</v>
      </c>
      <c r="O10" s="52">
        <f t="shared" si="2"/>
        <v>1</v>
      </c>
      <c r="P10" s="52">
        <f t="shared" si="2"/>
        <v>1</v>
      </c>
    </row>
    <row r="11" spans="1:16" ht="33.75" hidden="1" customHeight="1" x14ac:dyDescent="0.25">
      <c r="A11" s="434"/>
      <c r="B11" s="60" t="s">
        <v>134</v>
      </c>
      <c r="C11" s="88" t="s">
        <v>288</v>
      </c>
      <c r="D11" s="89"/>
      <c r="E11" s="89"/>
      <c r="F11" s="64"/>
      <c r="G11" s="64"/>
      <c r="H11" s="64"/>
      <c r="I11" s="64"/>
      <c r="J11" s="64"/>
      <c r="K11" s="64"/>
      <c r="L11" s="51"/>
      <c r="M11" s="51"/>
    </row>
    <row r="12" spans="1:16" ht="33.75" customHeight="1" x14ac:dyDescent="0.25">
      <c r="A12" s="434"/>
      <c r="B12" s="60" t="s">
        <v>135</v>
      </c>
      <c r="C12" s="146">
        <f>SUM(C10:P10)/14</f>
        <v>1</v>
      </c>
      <c r="D12" s="90"/>
      <c r="E12" s="90"/>
      <c r="F12" s="66" t="s">
        <v>236</v>
      </c>
      <c r="G12" s="66"/>
      <c r="H12" s="66"/>
      <c r="I12" s="66"/>
      <c r="J12" s="66"/>
      <c r="K12" s="67"/>
    </row>
    <row r="13" spans="1:16" ht="23.25" customHeight="1" x14ac:dyDescent="0.25">
      <c r="A13" s="435" t="s">
        <v>136</v>
      </c>
      <c r="B13" s="435"/>
      <c r="C13" s="435"/>
      <c r="D13" s="435"/>
      <c r="E13" s="435"/>
      <c r="F13" s="435"/>
      <c r="G13" s="435"/>
      <c r="H13" s="435"/>
      <c r="I13" s="435"/>
      <c r="J13" s="435"/>
      <c r="K13" s="67"/>
    </row>
    <row r="14" spans="1:16" ht="15" customHeight="1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7"/>
    </row>
    <row r="15" spans="1:16" ht="24" hidden="1" customHeight="1" x14ac:dyDescent="0.25">
      <c r="A15" s="432" t="s">
        <v>137</v>
      </c>
      <c r="B15" s="62" t="s">
        <v>290</v>
      </c>
      <c r="C15" s="61">
        <v>97598.98</v>
      </c>
      <c r="D15" s="67"/>
      <c r="E15" s="67"/>
      <c r="F15" s="67"/>
      <c r="G15" s="67"/>
      <c r="H15" s="67"/>
      <c r="I15" s="67"/>
      <c r="J15" s="67"/>
      <c r="K15" s="67"/>
    </row>
    <row r="16" spans="1:16" ht="18.600000000000001" customHeight="1" x14ac:dyDescent="0.25">
      <c r="A16" s="432"/>
      <c r="B16" s="62" t="s">
        <v>291</v>
      </c>
      <c r="C16" s="61">
        <f>'форма 1'!M5</f>
        <v>168417.8</v>
      </c>
      <c r="D16" s="67"/>
      <c r="E16" s="67"/>
      <c r="F16" s="67"/>
      <c r="G16" s="67"/>
      <c r="H16" s="67"/>
      <c r="I16" s="67"/>
      <c r="J16" s="67"/>
      <c r="K16" s="67"/>
    </row>
    <row r="17" spans="1:11" ht="18" customHeight="1" x14ac:dyDescent="0.25">
      <c r="A17" s="432"/>
      <c r="B17" s="62" t="s">
        <v>293</v>
      </c>
      <c r="C17" s="61">
        <f>'форма 1'!N5</f>
        <v>159588.70000000001</v>
      </c>
      <c r="D17" s="67"/>
      <c r="E17" s="67"/>
      <c r="F17" s="67"/>
      <c r="G17" s="67"/>
      <c r="H17" s="67"/>
      <c r="I17" s="67"/>
      <c r="J17" s="67"/>
      <c r="K17" s="67"/>
    </row>
    <row r="18" spans="1:11" ht="22.5" customHeight="1" thickBot="1" x14ac:dyDescent="0.3">
      <c r="A18" s="436">
        <f>C17/C16</f>
        <v>0.94757620631548456</v>
      </c>
      <c r="B18" s="437"/>
      <c r="C18" s="438"/>
      <c r="D18" s="67"/>
      <c r="E18" s="67"/>
      <c r="F18" s="67"/>
      <c r="G18" s="67"/>
      <c r="H18" s="67"/>
      <c r="I18" s="67"/>
      <c r="J18" s="67"/>
      <c r="K18" s="67"/>
    </row>
    <row r="19" spans="1:11" ht="21.75" customHeight="1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</row>
    <row r="20" spans="1:11" ht="19.149999999999999" customHeight="1" x14ac:dyDescent="0.25">
      <c r="A20" s="69" t="s">
        <v>143</v>
      </c>
      <c r="B20" s="429">
        <f>A18*C12</f>
        <v>0.94757620631548456</v>
      </c>
      <c r="C20" s="429"/>
      <c r="D20" s="430" t="str">
        <f>IF(B20&gt;0.95,"высокоэффективная", IF(B20&gt;=0.8,"эффективная", IF(B20&lt;0.4,"неэффективная","уровень эффективности удовлетворительный")))</f>
        <v>эффективная</v>
      </c>
      <c r="E20" s="431"/>
      <c r="F20" s="431"/>
      <c r="G20" s="431"/>
      <c r="H20" s="431"/>
      <c r="I20" s="431"/>
      <c r="J20" s="431"/>
      <c r="K20" s="431"/>
    </row>
    <row r="23" spans="1:11" x14ac:dyDescent="0.25">
      <c r="A23" s="50">
        <v>0.96</v>
      </c>
    </row>
    <row r="24" spans="1:11" x14ac:dyDescent="0.25">
      <c r="A24" s="50">
        <v>0.88</v>
      </c>
    </row>
    <row r="25" spans="1:11" x14ac:dyDescent="0.25">
      <c r="A25" s="50">
        <v>1.1000000000000001</v>
      </c>
    </row>
  </sheetData>
  <customSheetViews>
    <customSheetView guid="{BEFADFCC-3FD0-4989-B60E-A50C0A327E72}" showPageBreaks="1" fitToPage="1">
      <selection activeCell="C16" sqref="C16"/>
      <pageMargins left="0.7" right="0.7" top="0.75" bottom="0.75" header="0.3" footer="0.3"/>
      <pageSetup paperSize="9" scale="52" fitToHeight="0" orientation="landscape" r:id="rId1"/>
    </customSheetView>
    <customSheetView guid="{64040648-8170-42AF-9F49-511284A33356}" fitToPage="1" hiddenRows="1">
      <selection activeCell="B24" sqref="B24"/>
      <pageMargins left="0.7" right="0.7" top="0.75" bottom="0.75" header="0.3" footer="0.3"/>
      <pageSetup paperSize="9" scale="52" fitToHeight="0" orientation="landscape" r:id="rId2"/>
    </customSheetView>
  </customSheetViews>
  <mergeCells count="8">
    <mergeCell ref="A1:E1"/>
    <mergeCell ref="B20:C20"/>
    <mergeCell ref="D20:K20"/>
    <mergeCell ref="A3:B3"/>
    <mergeCell ref="A4:A12"/>
    <mergeCell ref="A13:J13"/>
    <mergeCell ref="A15:A17"/>
    <mergeCell ref="A18:C18"/>
  </mergeCells>
  <pageMargins left="0.7" right="0.7" top="0.75" bottom="0.75" header="0.3" footer="0.3"/>
  <pageSetup paperSize="9" scale="52" fitToHeight="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T1"/>
  <sheetViews>
    <sheetView workbookViewId="0">
      <selection activeCell="F17" sqref="F17"/>
    </sheetView>
  </sheetViews>
  <sheetFormatPr defaultRowHeight="12" x14ac:dyDescent="0.2"/>
  <cols>
    <col min="1" max="1" width="4.7109375" style="302" customWidth="1"/>
    <col min="2" max="2" width="3.85546875" style="302" customWidth="1"/>
    <col min="3" max="3" width="5.28515625" style="302" customWidth="1"/>
    <col min="4" max="4" width="5" style="302" customWidth="1"/>
    <col min="5" max="5" width="30.7109375" style="302" customWidth="1"/>
    <col min="6" max="6" width="24.42578125" style="302" customWidth="1"/>
    <col min="7" max="9" width="9.140625" style="304"/>
    <col min="10" max="10" width="12.140625" style="306" customWidth="1"/>
    <col min="11" max="11" width="4.42578125" style="304" customWidth="1"/>
    <col min="12" max="12" width="13.140625" style="307" customWidth="1"/>
    <col min="13" max="13" width="14.28515625" style="307" customWidth="1"/>
    <col min="14" max="15" width="12.42578125" style="307" customWidth="1"/>
    <col min="16" max="16" width="13.42578125" style="307" customWidth="1"/>
    <col min="17" max="17" width="15" style="305" customWidth="1"/>
    <col min="18" max="18" width="14.7109375" style="301" customWidth="1"/>
    <col min="19" max="20" width="11.5703125" style="301" customWidth="1"/>
    <col min="21" max="16384" width="9.140625" style="302"/>
  </cols>
  <sheetData/>
  <customSheetViews>
    <customSheetView guid="{BEFADFCC-3FD0-4989-B60E-A50C0A327E72}" state="hidden">
      <selection activeCell="F17" sqref="F17"/>
      <pageMargins left="0.7" right="0.7" top="0.75" bottom="0.75" header="0.3" footer="0.3"/>
    </customSheetView>
    <customSheetView guid="{64040648-8170-42AF-9F49-511284A33356}" state="hidden">
      <selection activeCell="F17" sqref="F1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8"/>
  <sheetViews>
    <sheetView view="pageBreakPreview" zoomScale="80" zoomScaleNormal="90" zoomScaleSheetLayoutView="80" workbookViewId="0">
      <pane xSplit="6" ySplit="4" topLeftCell="G5" activePane="bottomRight" state="frozen"/>
      <selection pane="topRight" activeCell="G1" sqref="G1"/>
      <selection pane="bottomLeft" activeCell="A5" sqref="A5"/>
      <selection pane="bottomRight" activeCell="M5" sqref="M5"/>
    </sheetView>
  </sheetViews>
  <sheetFormatPr defaultRowHeight="15" x14ac:dyDescent="0.25"/>
  <cols>
    <col min="1" max="1" width="4.7109375" style="149" customWidth="1"/>
    <col min="2" max="2" width="3.85546875" style="149" customWidth="1"/>
    <col min="3" max="3" width="5.28515625" style="149" customWidth="1"/>
    <col min="4" max="4" width="5" style="149" customWidth="1"/>
    <col min="5" max="5" width="30.7109375" style="384" customWidth="1"/>
    <col min="6" max="6" width="24.42578125" style="149" customWidth="1"/>
    <col min="7" max="9" width="9.140625" style="149"/>
    <col min="10" max="10" width="12.140625" style="407" customWidth="1"/>
    <col min="11" max="11" width="13" style="149" customWidth="1"/>
    <col min="12" max="12" width="17.28515625" style="149" customWidth="1"/>
    <col min="13" max="13" width="14.28515625" style="149" customWidth="1"/>
    <col min="14" max="15" width="12.42578125" style="151" customWidth="1"/>
    <col min="16" max="16" width="13.42578125" style="149" customWidth="1"/>
    <col min="17" max="17" width="34.7109375" style="176" customWidth="1"/>
    <col min="18" max="18" width="14.7109375" style="170" customWidth="1"/>
    <col min="19" max="20" width="11.5703125" style="170" customWidth="1"/>
    <col min="21" max="16384" width="9.140625" style="149"/>
  </cols>
  <sheetData>
    <row r="1" spans="1:22" ht="15.75" customHeight="1" x14ac:dyDescent="0.25">
      <c r="A1" s="448" t="s">
        <v>275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163"/>
    </row>
    <row r="2" spans="1:22" ht="15.75" customHeight="1" x14ac:dyDescent="0.25">
      <c r="A2" s="449" t="s">
        <v>294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164"/>
    </row>
    <row r="3" spans="1:22" ht="23.25" customHeight="1" x14ac:dyDescent="0.25">
      <c r="A3" s="441" t="s">
        <v>0</v>
      </c>
      <c r="B3" s="442"/>
      <c r="C3" s="442"/>
      <c r="D3" s="443"/>
      <c r="E3" s="450" t="s">
        <v>1</v>
      </c>
      <c r="F3" s="452" t="s">
        <v>2</v>
      </c>
      <c r="G3" s="441" t="s">
        <v>3</v>
      </c>
      <c r="H3" s="442"/>
      <c r="I3" s="442"/>
      <c r="J3" s="442"/>
      <c r="K3" s="443"/>
      <c r="L3" s="441" t="s">
        <v>4</v>
      </c>
      <c r="M3" s="442"/>
      <c r="N3" s="443"/>
      <c r="O3" s="441" t="s">
        <v>5</v>
      </c>
      <c r="P3" s="443"/>
      <c r="Q3" s="161"/>
    </row>
    <row r="4" spans="1:22" ht="81" customHeight="1" x14ac:dyDescent="0.25">
      <c r="A4" s="169" t="s">
        <v>6</v>
      </c>
      <c r="B4" s="169" t="s">
        <v>7</v>
      </c>
      <c r="C4" s="169" t="s">
        <v>8</v>
      </c>
      <c r="D4" s="169" t="s">
        <v>9</v>
      </c>
      <c r="E4" s="451"/>
      <c r="F4" s="453"/>
      <c r="G4" s="294" t="s">
        <v>10</v>
      </c>
      <c r="H4" s="294" t="s">
        <v>11</v>
      </c>
      <c r="I4" s="294" t="s">
        <v>12</v>
      </c>
      <c r="J4" s="297" t="s">
        <v>13</v>
      </c>
      <c r="K4" s="294" t="s">
        <v>14</v>
      </c>
      <c r="L4" s="158" t="s">
        <v>276</v>
      </c>
      <c r="M4" s="158" t="s">
        <v>277</v>
      </c>
      <c r="N4" s="158" t="s">
        <v>15</v>
      </c>
      <c r="O4" s="158" t="s">
        <v>267</v>
      </c>
      <c r="P4" s="159" t="s">
        <v>270</v>
      </c>
      <c r="Q4" s="175"/>
    </row>
    <row r="5" spans="1:22" x14ac:dyDescent="0.25">
      <c r="A5" s="297"/>
      <c r="B5" s="294"/>
      <c r="C5" s="298"/>
      <c r="D5" s="373"/>
      <c r="E5" s="377"/>
      <c r="F5" s="294" t="s">
        <v>19</v>
      </c>
      <c r="G5" s="294"/>
      <c r="H5" s="294"/>
      <c r="I5" s="297"/>
      <c r="J5" s="297"/>
      <c r="K5" s="294"/>
      <c r="L5" s="168">
        <f>L6+L7</f>
        <v>174395.3</v>
      </c>
      <c r="M5" s="168">
        <f>M6+M7</f>
        <v>168417.8</v>
      </c>
      <c r="N5" s="168">
        <f>N6+N7</f>
        <v>159588.70000000001</v>
      </c>
      <c r="O5" s="168">
        <f>N5/L5*100</f>
        <v>91.509748255830303</v>
      </c>
      <c r="P5" s="168">
        <f>N5/M5*100</f>
        <v>94.757620631548463</v>
      </c>
      <c r="Q5" s="175"/>
      <c r="R5" s="171"/>
      <c r="S5" s="171"/>
      <c r="T5" s="171"/>
      <c r="U5" s="160"/>
    </row>
    <row r="6" spans="1:22" s="150" customFormat="1" ht="84" x14ac:dyDescent="0.25">
      <c r="A6" s="439" t="s">
        <v>36</v>
      </c>
      <c r="B6" s="446"/>
      <c r="C6" s="446"/>
      <c r="D6" s="446"/>
      <c r="E6" s="444" t="s">
        <v>272</v>
      </c>
      <c r="F6" s="296" t="s">
        <v>271</v>
      </c>
      <c r="G6" s="295">
        <v>285</v>
      </c>
      <c r="H6" s="295"/>
      <c r="I6" s="293"/>
      <c r="J6" s="293"/>
      <c r="K6" s="295"/>
      <c r="L6" s="168">
        <f>L8+L12+L21+L27</f>
        <v>174395.3</v>
      </c>
      <c r="M6" s="168">
        <f t="shared" ref="M6:N6" si="0">M8+M12+M21+M27</f>
        <v>168417.8</v>
      </c>
      <c r="N6" s="168">
        <f t="shared" si="0"/>
        <v>159588.70000000001</v>
      </c>
      <c r="O6" s="168">
        <f t="shared" ref="O6" si="1">N6/L6*100</f>
        <v>91.509748255830303</v>
      </c>
      <c r="P6" s="168">
        <f t="shared" ref="P6" si="2">N6/M6*100</f>
        <v>94.757620631548463</v>
      </c>
      <c r="Q6" s="175"/>
      <c r="R6" s="172"/>
      <c r="S6" s="172"/>
      <c r="T6" s="172"/>
    </row>
    <row r="7" spans="1:22" s="150" customFormat="1" ht="65.25" customHeight="1" x14ac:dyDescent="0.25">
      <c r="A7" s="440"/>
      <c r="B7" s="447"/>
      <c r="C7" s="447"/>
      <c r="D7" s="447"/>
      <c r="E7" s="445"/>
      <c r="F7" s="296" t="s">
        <v>286</v>
      </c>
      <c r="G7" s="295">
        <v>280</v>
      </c>
      <c r="H7" s="297"/>
      <c r="I7" s="297"/>
      <c r="J7" s="297"/>
      <c r="K7" s="294"/>
      <c r="L7" s="152">
        <v>0</v>
      </c>
      <c r="M7" s="152">
        <v>0</v>
      </c>
      <c r="N7" s="152">
        <v>0</v>
      </c>
      <c r="O7" s="157">
        <v>0</v>
      </c>
      <c r="P7" s="168">
        <v>0</v>
      </c>
      <c r="Q7" s="175"/>
      <c r="R7" s="172"/>
      <c r="S7" s="172"/>
      <c r="T7" s="172"/>
    </row>
    <row r="8" spans="1:22" s="165" customFormat="1" ht="84" x14ac:dyDescent="0.25">
      <c r="A8" s="396" t="s">
        <v>36</v>
      </c>
      <c r="B8" s="395">
        <v>0</v>
      </c>
      <c r="C8" s="396" t="s">
        <v>18</v>
      </c>
      <c r="D8" s="395"/>
      <c r="E8" s="397" t="s">
        <v>69</v>
      </c>
      <c r="F8" s="398" t="s">
        <v>271</v>
      </c>
      <c r="G8" s="395">
        <v>285</v>
      </c>
      <c r="H8" s="396"/>
      <c r="I8" s="396"/>
      <c r="J8" s="396"/>
      <c r="K8" s="396"/>
      <c r="L8" s="399">
        <v>29405.5</v>
      </c>
      <c r="M8" s="399">
        <v>25916.6</v>
      </c>
      <c r="N8" s="399">
        <v>25040.6</v>
      </c>
      <c r="O8" s="399">
        <f t="shared" ref="O8" si="3">N8/L8*100</f>
        <v>85.156178265970652</v>
      </c>
      <c r="P8" s="387">
        <f t="shared" ref="P8" si="4">N8/M8*100</f>
        <v>96.619926996596774</v>
      </c>
      <c r="Q8" s="357"/>
      <c r="R8" s="358"/>
      <c r="S8" s="358"/>
      <c r="T8" s="358"/>
      <c r="U8" s="359"/>
      <c r="V8" s="359"/>
    </row>
    <row r="9" spans="1:22" s="165" customFormat="1" ht="84" x14ac:dyDescent="0.25">
      <c r="A9" s="320" t="s">
        <v>36</v>
      </c>
      <c r="B9" s="321">
        <v>0</v>
      </c>
      <c r="C9" s="322" t="s">
        <v>18</v>
      </c>
      <c r="D9" s="321"/>
      <c r="E9" s="378" t="s">
        <v>370</v>
      </c>
      <c r="F9" s="323" t="s">
        <v>271</v>
      </c>
      <c r="G9" s="299">
        <v>285</v>
      </c>
      <c r="H9" s="313" t="s">
        <v>110</v>
      </c>
      <c r="I9" s="313" t="s">
        <v>18</v>
      </c>
      <c r="J9" s="425" t="s">
        <v>388</v>
      </c>
      <c r="K9" s="310" t="s">
        <v>112</v>
      </c>
      <c r="L9" s="314">
        <v>0</v>
      </c>
      <c r="M9" s="315">
        <v>29.9</v>
      </c>
      <c r="N9" s="315">
        <v>29.9</v>
      </c>
      <c r="O9" s="311" t="e">
        <f>N9/L9*100</f>
        <v>#DIV/0!</v>
      </c>
      <c r="P9" s="311">
        <f>N9/M9*100</f>
        <v>100</v>
      </c>
      <c r="Q9" s="357"/>
      <c r="R9" s="360"/>
      <c r="S9" s="360"/>
      <c r="T9" s="360"/>
      <c r="U9" s="359"/>
      <c r="V9" s="359"/>
    </row>
    <row r="10" spans="1:22" s="165" customFormat="1" ht="117" customHeight="1" x14ac:dyDescent="0.25">
      <c r="A10" s="320" t="s">
        <v>36</v>
      </c>
      <c r="B10" s="323">
        <v>0</v>
      </c>
      <c r="C10" s="320" t="s">
        <v>18</v>
      </c>
      <c r="D10" s="323">
        <v>2</v>
      </c>
      <c r="E10" s="379" t="s">
        <v>144</v>
      </c>
      <c r="F10" s="323" t="s">
        <v>271</v>
      </c>
      <c r="G10" s="299">
        <v>285</v>
      </c>
      <c r="H10" s="310" t="s">
        <v>110</v>
      </c>
      <c r="I10" s="310" t="s">
        <v>18</v>
      </c>
      <c r="J10" s="310" t="s">
        <v>225</v>
      </c>
      <c r="K10" s="299" t="s">
        <v>278</v>
      </c>
      <c r="L10" s="365">
        <v>29111.7</v>
      </c>
      <c r="M10" s="366">
        <v>25544.3</v>
      </c>
      <c r="N10" s="366">
        <v>24668.3</v>
      </c>
      <c r="O10" s="311">
        <f t="shared" ref="O10:O12" si="5">N10/L10*100</f>
        <v>84.736720974728371</v>
      </c>
      <c r="P10" s="311">
        <f t="shared" ref="P10:P12" si="6">N10/M10*100</f>
        <v>96.57066351397377</v>
      </c>
      <c r="Q10" s="357"/>
      <c r="R10" s="360"/>
      <c r="S10" s="360"/>
      <c r="T10" s="360"/>
      <c r="U10" s="359"/>
      <c r="V10" s="359"/>
    </row>
    <row r="11" spans="1:22" s="165" customFormat="1" ht="96" customHeight="1" x14ac:dyDescent="0.25">
      <c r="A11" s="320" t="s">
        <v>36</v>
      </c>
      <c r="B11" s="323">
        <v>0</v>
      </c>
      <c r="C11" s="320" t="s">
        <v>18</v>
      </c>
      <c r="D11" s="323">
        <v>8</v>
      </c>
      <c r="E11" s="371" t="s">
        <v>376</v>
      </c>
      <c r="F11" s="367" t="s">
        <v>271</v>
      </c>
      <c r="G11" s="299">
        <v>285</v>
      </c>
      <c r="H11" s="310" t="s">
        <v>110</v>
      </c>
      <c r="I11" s="310" t="s">
        <v>18</v>
      </c>
      <c r="J11" s="310" t="s">
        <v>226</v>
      </c>
      <c r="K11" s="299">
        <v>612</v>
      </c>
      <c r="L11" s="314">
        <v>293.8</v>
      </c>
      <c r="M11" s="315">
        <v>342.4</v>
      </c>
      <c r="N11" s="315">
        <v>342.4</v>
      </c>
      <c r="O11" s="311">
        <f t="shared" si="5"/>
        <v>116.54186521443157</v>
      </c>
      <c r="P11" s="311">
        <f t="shared" si="6"/>
        <v>100</v>
      </c>
      <c r="Q11" s="357"/>
      <c r="R11" s="360"/>
      <c r="S11" s="360"/>
      <c r="T11" s="360"/>
      <c r="U11" s="359"/>
      <c r="V11" s="359"/>
    </row>
    <row r="12" spans="1:22" s="165" customFormat="1" ht="57" customHeight="1" x14ac:dyDescent="0.25">
      <c r="A12" s="391" t="s">
        <v>36</v>
      </c>
      <c r="B12" s="392">
        <v>0</v>
      </c>
      <c r="C12" s="391" t="s">
        <v>36</v>
      </c>
      <c r="D12" s="392"/>
      <c r="E12" s="393" t="s">
        <v>70</v>
      </c>
      <c r="F12" s="394"/>
      <c r="G12" s="395"/>
      <c r="H12" s="396"/>
      <c r="I12" s="396"/>
      <c r="J12" s="396" t="s">
        <v>227</v>
      </c>
      <c r="K12" s="396"/>
      <c r="L12" s="387">
        <f>L13+L14+L15+L16+L17+L18+L19+L20</f>
        <v>119281.4</v>
      </c>
      <c r="M12" s="387">
        <f>M13+M14+M15+M16+M17+M18+M19+M20</f>
        <v>120853.8</v>
      </c>
      <c r="N12" s="387">
        <f t="shared" ref="N12" si="7">N13+N14+N15+N16+N17+N18+N19+N20</f>
        <v>113620.6</v>
      </c>
      <c r="O12" s="387">
        <f t="shared" si="5"/>
        <v>95.254247518892313</v>
      </c>
      <c r="P12" s="387">
        <f t="shared" si="6"/>
        <v>94.014917197473309</v>
      </c>
      <c r="Q12" s="357"/>
      <c r="R12" s="360"/>
      <c r="S12" s="360"/>
      <c r="T12" s="360"/>
      <c r="U12" s="359"/>
      <c r="V12" s="359"/>
    </row>
    <row r="13" spans="1:22" s="166" customFormat="1" ht="96" x14ac:dyDescent="0.25">
      <c r="A13" s="310" t="s">
        <v>36</v>
      </c>
      <c r="B13" s="312">
        <v>0</v>
      </c>
      <c r="C13" s="313" t="s">
        <v>36</v>
      </c>
      <c r="D13" s="312"/>
      <c r="E13" s="378" t="s">
        <v>370</v>
      </c>
      <c r="F13" s="309" t="s">
        <v>271</v>
      </c>
      <c r="G13" s="299">
        <v>285</v>
      </c>
      <c r="H13" s="313" t="s">
        <v>110</v>
      </c>
      <c r="I13" s="313" t="s">
        <v>18</v>
      </c>
      <c r="J13" s="425" t="s">
        <v>389</v>
      </c>
      <c r="K13" s="310" t="s">
        <v>112</v>
      </c>
      <c r="L13" s="311">
        <v>0</v>
      </c>
      <c r="M13" s="308">
        <v>29.9</v>
      </c>
      <c r="N13" s="308">
        <v>29.9</v>
      </c>
      <c r="O13" s="308">
        <v>0</v>
      </c>
      <c r="P13" s="308">
        <f>N13/M13*100</f>
        <v>100</v>
      </c>
      <c r="Q13" s="357"/>
      <c r="R13" s="361"/>
      <c r="S13" s="361"/>
      <c r="T13" s="361"/>
      <c r="U13" s="362"/>
      <c r="V13" s="362"/>
    </row>
    <row r="14" spans="1:22" s="166" customFormat="1" ht="130.5" customHeight="1" x14ac:dyDescent="0.25">
      <c r="A14" s="310" t="s">
        <v>36</v>
      </c>
      <c r="B14" s="312">
        <v>0</v>
      </c>
      <c r="C14" s="313" t="s">
        <v>36</v>
      </c>
      <c r="D14" s="312">
        <v>1</v>
      </c>
      <c r="E14" s="371" t="s">
        <v>377</v>
      </c>
      <c r="F14" s="309" t="s">
        <v>271</v>
      </c>
      <c r="G14" s="299">
        <v>285</v>
      </c>
      <c r="H14" s="310" t="s">
        <v>110</v>
      </c>
      <c r="I14" s="310" t="s">
        <v>18</v>
      </c>
      <c r="J14" s="310" t="s">
        <v>260</v>
      </c>
      <c r="K14" s="310" t="s">
        <v>112</v>
      </c>
      <c r="L14" s="311">
        <v>10000</v>
      </c>
      <c r="M14" s="311">
        <v>12336.1</v>
      </c>
      <c r="N14" s="311">
        <v>9555.1</v>
      </c>
      <c r="O14" s="311">
        <f>N14/L14*100</f>
        <v>95.551000000000002</v>
      </c>
      <c r="P14" s="308">
        <f t="shared" ref="P14:P36" si="8">N14/M14*100</f>
        <v>77.45640842729874</v>
      </c>
      <c r="Q14" s="357"/>
      <c r="R14" s="361"/>
      <c r="S14" s="361"/>
      <c r="T14" s="361"/>
      <c r="U14" s="362"/>
      <c r="V14" s="362"/>
    </row>
    <row r="15" spans="1:22" s="166" customFormat="1" ht="96" x14ac:dyDescent="0.25">
      <c r="A15" s="310" t="s">
        <v>36</v>
      </c>
      <c r="B15" s="312">
        <v>0</v>
      </c>
      <c r="C15" s="313" t="s">
        <v>36</v>
      </c>
      <c r="D15" s="312">
        <v>9</v>
      </c>
      <c r="E15" s="371" t="s">
        <v>242</v>
      </c>
      <c r="F15" s="309" t="s">
        <v>271</v>
      </c>
      <c r="G15" s="310" t="s">
        <v>244</v>
      </c>
      <c r="H15" s="310" t="s">
        <v>110</v>
      </c>
      <c r="I15" s="310" t="s">
        <v>18</v>
      </c>
      <c r="J15" s="310" t="s">
        <v>374</v>
      </c>
      <c r="K15" s="310" t="s">
        <v>112</v>
      </c>
      <c r="L15" s="311">
        <v>2200</v>
      </c>
      <c r="M15" s="311">
        <v>2200</v>
      </c>
      <c r="N15" s="311">
        <v>0</v>
      </c>
      <c r="O15" s="311">
        <v>0</v>
      </c>
      <c r="P15" s="308">
        <f t="shared" si="8"/>
        <v>0</v>
      </c>
      <c r="Q15" s="357"/>
      <c r="R15" s="361"/>
      <c r="S15" s="361"/>
      <c r="T15" s="361"/>
      <c r="U15" s="362"/>
      <c r="V15" s="362"/>
    </row>
    <row r="16" spans="1:22" s="166" customFormat="1" ht="96" x14ac:dyDescent="0.25">
      <c r="A16" s="310" t="s">
        <v>36</v>
      </c>
      <c r="B16" s="312">
        <v>0</v>
      </c>
      <c r="C16" s="313" t="s">
        <v>36</v>
      </c>
      <c r="D16" s="312">
        <v>4</v>
      </c>
      <c r="E16" s="368" t="s">
        <v>371</v>
      </c>
      <c r="F16" s="316" t="s">
        <v>271</v>
      </c>
      <c r="G16" s="312">
        <v>285</v>
      </c>
      <c r="H16" s="313" t="s">
        <v>110</v>
      </c>
      <c r="I16" s="313" t="s">
        <v>18</v>
      </c>
      <c r="J16" s="313" t="s">
        <v>372</v>
      </c>
      <c r="K16" s="313" t="s">
        <v>112</v>
      </c>
      <c r="L16" s="317">
        <v>1287.5</v>
      </c>
      <c r="M16" s="317">
        <v>1287.5</v>
      </c>
      <c r="N16" s="317">
        <v>1287.5</v>
      </c>
      <c r="O16" s="311">
        <f>N16/L16*100</f>
        <v>100</v>
      </c>
      <c r="P16" s="308">
        <f t="shared" si="8"/>
        <v>100</v>
      </c>
      <c r="Q16" s="357"/>
      <c r="R16" s="361"/>
      <c r="S16" s="361"/>
      <c r="T16" s="361"/>
      <c r="U16" s="362"/>
      <c r="V16" s="362"/>
    </row>
    <row r="17" spans="1:20" s="166" customFormat="1" ht="96" x14ac:dyDescent="0.25">
      <c r="A17" s="310" t="s">
        <v>36</v>
      </c>
      <c r="B17" s="319">
        <v>0</v>
      </c>
      <c r="C17" s="337" t="s">
        <v>36</v>
      </c>
      <c r="D17" s="319">
        <v>8</v>
      </c>
      <c r="E17" s="379" t="s">
        <v>281</v>
      </c>
      <c r="F17" s="309" t="s">
        <v>271</v>
      </c>
      <c r="G17" s="299">
        <v>285</v>
      </c>
      <c r="H17" s="310" t="s">
        <v>110</v>
      </c>
      <c r="I17" s="310" t="s">
        <v>18</v>
      </c>
      <c r="J17" s="310" t="s">
        <v>282</v>
      </c>
      <c r="K17" s="310" t="s">
        <v>112</v>
      </c>
      <c r="L17" s="311">
        <v>350</v>
      </c>
      <c r="M17" s="311">
        <v>405.3</v>
      </c>
      <c r="N17" s="311">
        <v>405.3</v>
      </c>
      <c r="O17" s="311">
        <f t="shared" ref="O17:O19" si="9">N17/L17*100</f>
        <v>115.80000000000001</v>
      </c>
      <c r="P17" s="308">
        <f t="shared" si="8"/>
        <v>100</v>
      </c>
      <c r="Q17" s="175"/>
      <c r="R17" s="173"/>
      <c r="S17" s="173"/>
      <c r="T17" s="173"/>
    </row>
    <row r="18" spans="1:20" s="166" customFormat="1" ht="96" x14ac:dyDescent="0.25">
      <c r="A18" s="310" t="s">
        <v>36</v>
      </c>
      <c r="B18" s="312">
        <v>0</v>
      </c>
      <c r="C18" s="313" t="s">
        <v>36</v>
      </c>
      <c r="D18" s="312">
        <v>6</v>
      </c>
      <c r="E18" s="368" t="s">
        <v>145</v>
      </c>
      <c r="F18" s="316" t="s">
        <v>271</v>
      </c>
      <c r="G18" s="312">
        <v>285</v>
      </c>
      <c r="H18" s="313" t="s">
        <v>110</v>
      </c>
      <c r="I18" s="313" t="s">
        <v>18</v>
      </c>
      <c r="J18" s="313" t="s">
        <v>229</v>
      </c>
      <c r="K18" s="313" t="s">
        <v>112</v>
      </c>
      <c r="L18" s="317">
        <v>261</v>
      </c>
      <c r="M18" s="317">
        <v>276.39999999999998</v>
      </c>
      <c r="N18" s="317">
        <v>276.39999999999998</v>
      </c>
      <c r="O18" s="317">
        <f>N18/L18*100</f>
        <v>105.90038314176245</v>
      </c>
      <c r="P18" s="308">
        <f t="shared" si="8"/>
        <v>100</v>
      </c>
      <c r="Q18" s="175"/>
      <c r="R18" s="173"/>
      <c r="S18" s="173"/>
      <c r="T18" s="173"/>
    </row>
    <row r="19" spans="1:20" s="166" customFormat="1" ht="96" x14ac:dyDescent="0.25">
      <c r="A19" s="310" t="s">
        <v>36</v>
      </c>
      <c r="B19" s="299">
        <v>0</v>
      </c>
      <c r="C19" s="310" t="s">
        <v>36</v>
      </c>
      <c r="D19" s="372">
        <v>4</v>
      </c>
      <c r="E19" s="371" t="s">
        <v>283</v>
      </c>
      <c r="F19" s="309" t="s">
        <v>271</v>
      </c>
      <c r="G19" s="324" t="s">
        <v>244</v>
      </c>
      <c r="H19" s="324" t="s">
        <v>110</v>
      </c>
      <c r="I19" s="324" t="s">
        <v>18</v>
      </c>
      <c r="J19" s="310" t="s">
        <v>228</v>
      </c>
      <c r="K19" s="310" t="s">
        <v>240</v>
      </c>
      <c r="L19" s="311">
        <v>104315.9</v>
      </c>
      <c r="M19" s="311">
        <v>103308.5</v>
      </c>
      <c r="N19" s="311">
        <v>101056.3</v>
      </c>
      <c r="O19" s="311">
        <f t="shared" si="9"/>
        <v>96.875260626615884</v>
      </c>
      <c r="P19" s="308">
        <f t="shared" si="8"/>
        <v>97.81992769230024</v>
      </c>
      <c r="Q19" s="167"/>
      <c r="R19" s="173"/>
      <c r="S19" s="173"/>
      <c r="T19" s="173"/>
    </row>
    <row r="20" spans="1:20" s="166" customFormat="1" ht="96" x14ac:dyDescent="0.25">
      <c r="A20" s="310" t="s">
        <v>36</v>
      </c>
      <c r="B20" s="363">
        <v>0</v>
      </c>
      <c r="C20" s="310" t="s">
        <v>36</v>
      </c>
      <c r="D20" s="372">
        <v>14</v>
      </c>
      <c r="E20" s="371" t="s">
        <v>284</v>
      </c>
      <c r="F20" s="309" t="s">
        <v>271</v>
      </c>
      <c r="G20" s="299">
        <v>285</v>
      </c>
      <c r="H20" s="310" t="s">
        <v>110</v>
      </c>
      <c r="I20" s="310" t="s">
        <v>18</v>
      </c>
      <c r="J20" s="310" t="s">
        <v>285</v>
      </c>
      <c r="K20" s="310" t="s">
        <v>112</v>
      </c>
      <c r="L20" s="311">
        <v>867</v>
      </c>
      <c r="M20" s="311">
        <v>1010.1</v>
      </c>
      <c r="N20" s="311">
        <v>1010.1</v>
      </c>
      <c r="O20" s="311">
        <f>N20/L20*100</f>
        <v>116.50519031141869</v>
      </c>
      <c r="P20" s="308">
        <f t="shared" si="8"/>
        <v>100</v>
      </c>
      <c r="Q20" s="364"/>
      <c r="R20" s="173"/>
      <c r="S20" s="173"/>
      <c r="T20" s="173"/>
    </row>
    <row r="21" spans="1:20" s="166" customFormat="1" ht="96" x14ac:dyDescent="0.25">
      <c r="A21" s="396" t="s">
        <v>36</v>
      </c>
      <c r="B21" s="395">
        <v>0</v>
      </c>
      <c r="C21" s="396" t="s">
        <v>17</v>
      </c>
      <c r="D21" s="395"/>
      <c r="E21" s="397" t="s">
        <v>71</v>
      </c>
      <c r="F21" s="398" t="s">
        <v>271</v>
      </c>
      <c r="G21" s="400">
        <v>285</v>
      </c>
      <c r="H21" s="396"/>
      <c r="I21" s="396"/>
      <c r="J21" s="401" t="s">
        <v>230</v>
      </c>
      <c r="K21" s="401" t="s">
        <v>240</v>
      </c>
      <c r="L21" s="387">
        <f>L22+L23+L24+L25+L26</f>
        <v>8699.5</v>
      </c>
      <c r="M21" s="387">
        <f>M22+M23+M24+M25+M26</f>
        <v>8009.1</v>
      </c>
      <c r="N21" s="387">
        <f>N22+N23+N24+N25+N26</f>
        <v>7536</v>
      </c>
      <c r="O21" s="387">
        <f>N21/L21*100</f>
        <v>86.625668141847228</v>
      </c>
      <c r="P21" s="387">
        <f t="shared" si="8"/>
        <v>94.09296924748098</v>
      </c>
      <c r="Q21" s="175"/>
      <c r="R21" s="173"/>
      <c r="S21" s="173"/>
      <c r="T21" s="173"/>
    </row>
    <row r="22" spans="1:20" s="166" customFormat="1" ht="96" x14ac:dyDescent="0.25">
      <c r="A22" s="310" t="s">
        <v>36</v>
      </c>
      <c r="B22" s="312">
        <v>0</v>
      </c>
      <c r="C22" s="313" t="s">
        <v>17</v>
      </c>
      <c r="D22" s="372"/>
      <c r="E22" s="369" t="s">
        <v>370</v>
      </c>
      <c r="F22" s="309" t="s">
        <v>271</v>
      </c>
      <c r="G22" s="299">
        <v>285</v>
      </c>
      <c r="H22" s="313" t="s">
        <v>110</v>
      </c>
      <c r="I22" s="313" t="s">
        <v>18</v>
      </c>
      <c r="J22" s="425" t="s">
        <v>390</v>
      </c>
      <c r="K22" s="310" t="s">
        <v>112</v>
      </c>
      <c r="L22" s="314">
        <v>0</v>
      </c>
      <c r="M22" s="315">
        <v>29.9</v>
      </c>
      <c r="N22" s="315">
        <v>29.9</v>
      </c>
      <c r="O22" s="311">
        <v>0</v>
      </c>
      <c r="P22" s="308">
        <f t="shared" si="8"/>
        <v>100</v>
      </c>
      <c r="Q22" s="175"/>
      <c r="R22" s="173"/>
      <c r="S22" s="173"/>
      <c r="T22" s="173"/>
    </row>
    <row r="23" spans="1:20" s="166" customFormat="1" ht="96" x14ac:dyDescent="0.25">
      <c r="A23" s="310" t="s">
        <v>36</v>
      </c>
      <c r="B23" s="312">
        <v>0</v>
      </c>
      <c r="C23" s="313" t="s">
        <v>17</v>
      </c>
      <c r="D23" s="312"/>
      <c r="E23" s="369" t="s">
        <v>371</v>
      </c>
      <c r="F23" s="309" t="s">
        <v>271</v>
      </c>
      <c r="G23" s="299">
        <v>285</v>
      </c>
      <c r="H23" s="313" t="s">
        <v>110</v>
      </c>
      <c r="I23" s="313" t="s">
        <v>18</v>
      </c>
      <c r="J23" s="425" t="s">
        <v>391</v>
      </c>
      <c r="K23" s="310" t="s">
        <v>112</v>
      </c>
      <c r="L23" s="314">
        <v>0</v>
      </c>
      <c r="M23" s="315">
        <v>36.1</v>
      </c>
      <c r="N23" s="315">
        <v>36.1</v>
      </c>
      <c r="O23" s="311">
        <v>0</v>
      </c>
      <c r="P23" s="308">
        <f t="shared" si="8"/>
        <v>100</v>
      </c>
      <c r="Q23" s="175"/>
      <c r="R23" s="173"/>
      <c r="S23" s="173"/>
      <c r="T23" s="173"/>
    </row>
    <row r="24" spans="1:20" ht="96" x14ac:dyDescent="0.25">
      <c r="A24" s="310" t="s">
        <v>36</v>
      </c>
      <c r="B24" s="312">
        <v>0</v>
      </c>
      <c r="C24" s="313" t="s">
        <v>17</v>
      </c>
      <c r="D24" s="312">
        <v>2</v>
      </c>
      <c r="E24" s="368" t="s">
        <v>145</v>
      </c>
      <c r="F24" s="316" t="s">
        <v>271</v>
      </c>
      <c r="G24" s="312">
        <v>285</v>
      </c>
      <c r="H24" s="313" t="s">
        <v>110</v>
      </c>
      <c r="I24" s="313" t="s">
        <v>18</v>
      </c>
      <c r="J24" s="313" t="s">
        <v>232</v>
      </c>
      <c r="K24" s="313" t="s">
        <v>112</v>
      </c>
      <c r="L24" s="317">
        <v>7.6</v>
      </c>
      <c r="M24" s="317">
        <v>8.3000000000000007</v>
      </c>
      <c r="N24" s="317">
        <v>8.3000000000000007</v>
      </c>
      <c r="O24" s="311">
        <f t="shared" ref="O24:O27" si="10">N24/L24*100</f>
        <v>109.21052631578949</v>
      </c>
      <c r="P24" s="308">
        <f t="shared" si="8"/>
        <v>100</v>
      </c>
      <c r="Q24" s="162"/>
    </row>
    <row r="25" spans="1:20" ht="93.75" customHeight="1" x14ac:dyDescent="0.25">
      <c r="A25" s="310" t="s">
        <v>36</v>
      </c>
      <c r="B25" s="312">
        <v>0</v>
      </c>
      <c r="C25" s="313" t="s">
        <v>17</v>
      </c>
      <c r="D25" s="312">
        <v>3</v>
      </c>
      <c r="E25" s="370" t="s">
        <v>378</v>
      </c>
      <c r="F25" s="316" t="s">
        <v>271</v>
      </c>
      <c r="G25" s="312">
        <v>285</v>
      </c>
      <c r="H25" s="313" t="s">
        <v>110</v>
      </c>
      <c r="I25" s="313" t="s">
        <v>18</v>
      </c>
      <c r="J25" s="426" t="s">
        <v>392</v>
      </c>
      <c r="K25" s="313" t="s">
        <v>112</v>
      </c>
      <c r="L25" s="315">
        <v>0</v>
      </c>
      <c r="M25" s="315">
        <v>100</v>
      </c>
      <c r="N25" s="315">
        <v>54.8</v>
      </c>
      <c r="O25" s="311">
        <v>0</v>
      </c>
      <c r="P25" s="308">
        <f t="shared" si="8"/>
        <v>54.79999999999999</v>
      </c>
      <c r="Q25" s="162"/>
    </row>
    <row r="26" spans="1:20" ht="96" x14ac:dyDescent="0.25">
      <c r="A26" s="310" t="s">
        <v>36</v>
      </c>
      <c r="B26" s="299">
        <v>0</v>
      </c>
      <c r="C26" s="310" t="s">
        <v>17</v>
      </c>
      <c r="D26" s="372">
        <v>1</v>
      </c>
      <c r="E26" s="371" t="s">
        <v>113</v>
      </c>
      <c r="F26" s="309" t="s">
        <v>271</v>
      </c>
      <c r="G26" s="299">
        <v>285</v>
      </c>
      <c r="H26" s="310" t="s">
        <v>110</v>
      </c>
      <c r="I26" s="310" t="s">
        <v>18</v>
      </c>
      <c r="J26" s="310" t="s">
        <v>231</v>
      </c>
      <c r="K26" s="310" t="s">
        <v>111</v>
      </c>
      <c r="L26" s="314">
        <v>8691.9</v>
      </c>
      <c r="M26" s="315">
        <v>7834.8</v>
      </c>
      <c r="N26" s="315">
        <v>7406.9</v>
      </c>
      <c r="O26" s="311">
        <f t="shared" si="10"/>
        <v>85.216120756106264</v>
      </c>
      <c r="P26" s="308">
        <f t="shared" si="8"/>
        <v>94.538469392964714</v>
      </c>
      <c r="Q26" s="162"/>
    </row>
    <row r="27" spans="1:20" ht="96" x14ac:dyDescent="0.25">
      <c r="A27" s="339" t="s">
        <v>36</v>
      </c>
      <c r="B27" s="340">
        <v>0</v>
      </c>
      <c r="C27" s="341" t="s">
        <v>68</v>
      </c>
      <c r="D27" s="340"/>
      <c r="E27" s="380" t="s">
        <v>72</v>
      </c>
      <c r="F27" s="303" t="s">
        <v>271</v>
      </c>
      <c r="G27" s="218" t="s">
        <v>27</v>
      </c>
      <c r="H27" s="218"/>
      <c r="I27" s="218"/>
      <c r="J27" s="218" t="s">
        <v>280</v>
      </c>
      <c r="K27" s="218"/>
      <c r="L27" s="217">
        <f>L29+L30+L31+L32+L33+L34+L35</f>
        <v>17008.900000000001</v>
      </c>
      <c r="M27" s="217">
        <f>M29+M30+M31+M32+M33+M34+M35+M36</f>
        <v>13638.3</v>
      </c>
      <c r="N27" s="217">
        <f>N29+N30+N31+N32+N33+N34+N35+N36</f>
        <v>13391.5</v>
      </c>
      <c r="O27" s="387">
        <f t="shared" si="10"/>
        <v>78.732310731440592</v>
      </c>
      <c r="P27" s="387">
        <f t="shared" si="8"/>
        <v>98.190390297911037</v>
      </c>
      <c r="Q27" s="162"/>
    </row>
    <row r="28" spans="1:20" x14ac:dyDescent="0.25">
      <c r="A28" s="342"/>
      <c r="B28" s="343"/>
      <c r="C28" s="344"/>
      <c r="D28" s="343"/>
      <c r="E28" s="381"/>
      <c r="F28" s="318"/>
      <c r="G28" s="218" t="s">
        <v>244</v>
      </c>
      <c r="H28" s="218"/>
      <c r="I28" s="218"/>
      <c r="J28" s="218" t="s">
        <v>280</v>
      </c>
      <c r="K28" s="218"/>
      <c r="L28" s="219"/>
      <c r="M28" s="219"/>
      <c r="N28" s="219"/>
      <c r="O28" s="427"/>
      <c r="P28" s="387"/>
      <c r="Q28" s="162"/>
    </row>
    <row r="29" spans="1:20" s="150" customFormat="1" ht="93.75" customHeight="1" x14ac:dyDescent="0.25">
      <c r="A29" s="310" t="s">
        <v>36</v>
      </c>
      <c r="B29" s="312">
        <v>0</v>
      </c>
      <c r="C29" s="313" t="s">
        <v>68</v>
      </c>
      <c r="D29" s="312"/>
      <c r="E29" s="369" t="s">
        <v>380</v>
      </c>
      <c r="F29" s="309" t="s">
        <v>271</v>
      </c>
      <c r="G29" s="299">
        <v>285</v>
      </c>
      <c r="H29" s="313" t="s">
        <v>110</v>
      </c>
      <c r="I29" s="313" t="s">
        <v>68</v>
      </c>
      <c r="J29" s="425" t="s">
        <v>393</v>
      </c>
      <c r="K29" s="310" t="s">
        <v>379</v>
      </c>
      <c r="L29" s="333">
        <v>0</v>
      </c>
      <c r="M29" s="333">
        <v>59.9</v>
      </c>
      <c r="N29" s="333">
        <v>59.9</v>
      </c>
      <c r="O29" s="311"/>
      <c r="P29" s="308">
        <f t="shared" si="8"/>
        <v>100</v>
      </c>
      <c r="Q29" s="175"/>
      <c r="R29" s="174"/>
      <c r="S29" s="174"/>
      <c r="T29" s="174"/>
    </row>
    <row r="30" spans="1:20" ht="96" x14ac:dyDescent="0.25">
      <c r="A30" s="310" t="s">
        <v>36</v>
      </c>
      <c r="B30" s="299">
        <v>0</v>
      </c>
      <c r="C30" s="310" t="s">
        <v>68</v>
      </c>
      <c r="D30" s="372">
        <v>1</v>
      </c>
      <c r="E30" s="371" t="s">
        <v>386</v>
      </c>
      <c r="F30" s="309" t="s">
        <v>271</v>
      </c>
      <c r="G30" s="299">
        <v>285</v>
      </c>
      <c r="H30" s="310" t="s">
        <v>110</v>
      </c>
      <c r="I30" s="310" t="s">
        <v>68</v>
      </c>
      <c r="J30" s="310" t="s">
        <v>233</v>
      </c>
      <c r="K30" s="310" t="s">
        <v>111</v>
      </c>
      <c r="L30" s="333">
        <v>6652</v>
      </c>
      <c r="M30" s="333">
        <v>2820.2</v>
      </c>
      <c r="N30" s="333">
        <v>2820.2</v>
      </c>
      <c r="O30" s="311">
        <f t="shared" ref="O30:O35" si="11">N30/L30*100</f>
        <v>42.396271797955499</v>
      </c>
      <c r="P30" s="308">
        <f t="shared" si="8"/>
        <v>100</v>
      </c>
      <c r="Q30" s="175"/>
    </row>
    <row r="31" spans="1:20" ht="95.25" customHeight="1" x14ac:dyDescent="0.25">
      <c r="A31" s="310" t="s">
        <v>36</v>
      </c>
      <c r="B31" s="310" t="s">
        <v>148</v>
      </c>
      <c r="C31" s="310" t="s">
        <v>68</v>
      </c>
      <c r="D31" s="310" t="s">
        <v>97</v>
      </c>
      <c r="E31" s="371" t="s">
        <v>114</v>
      </c>
      <c r="F31" s="309" t="s">
        <v>271</v>
      </c>
      <c r="G31" s="299">
        <v>285</v>
      </c>
      <c r="H31" s="310" t="s">
        <v>110</v>
      </c>
      <c r="I31" s="310" t="s">
        <v>68</v>
      </c>
      <c r="J31" s="310" t="s">
        <v>234</v>
      </c>
      <c r="K31" s="310" t="s">
        <v>111</v>
      </c>
      <c r="L31" s="333">
        <v>1833</v>
      </c>
      <c r="M31" s="333">
        <v>1828</v>
      </c>
      <c r="N31" s="333">
        <v>1828</v>
      </c>
      <c r="O31" s="311">
        <f>N31/L31*100</f>
        <v>99.727223131478453</v>
      </c>
      <c r="P31" s="308">
        <f t="shared" si="8"/>
        <v>100</v>
      </c>
      <c r="Q31" s="175"/>
    </row>
    <row r="32" spans="1:20" ht="39.75" customHeight="1" x14ac:dyDescent="0.25">
      <c r="A32" s="310" t="s">
        <v>36</v>
      </c>
      <c r="B32" s="310" t="s">
        <v>148</v>
      </c>
      <c r="C32" s="310" t="s">
        <v>209</v>
      </c>
      <c r="D32" s="310" t="s">
        <v>73</v>
      </c>
      <c r="E32" s="376" t="s">
        <v>381</v>
      </c>
      <c r="F32" s="326"/>
      <c r="G32" s="299">
        <v>285</v>
      </c>
      <c r="H32" s="310" t="s">
        <v>110</v>
      </c>
      <c r="I32" s="310" t="s">
        <v>68</v>
      </c>
      <c r="J32" s="310" t="s">
        <v>235</v>
      </c>
      <c r="K32" s="299" t="s">
        <v>382</v>
      </c>
      <c r="L32" s="333">
        <v>3759.5</v>
      </c>
      <c r="M32" s="333">
        <v>4059.5</v>
      </c>
      <c r="N32" s="333">
        <v>3887.3</v>
      </c>
      <c r="O32" s="311">
        <f t="shared" si="11"/>
        <v>103.39938821651815</v>
      </c>
      <c r="P32" s="308">
        <f t="shared" si="8"/>
        <v>95.758098287966504</v>
      </c>
      <c r="Q32" s="175"/>
    </row>
    <row r="33" spans="1:20" ht="93.75" customHeight="1" x14ac:dyDescent="0.25">
      <c r="A33" s="337" t="s">
        <v>36</v>
      </c>
      <c r="B33" s="337" t="s">
        <v>148</v>
      </c>
      <c r="C33" s="337" t="s">
        <v>68</v>
      </c>
      <c r="D33" s="337" t="s">
        <v>94</v>
      </c>
      <c r="E33" s="375" t="s">
        <v>127</v>
      </c>
      <c r="F33" s="327" t="s">
        <v>271</v>
      </c>
      <c r="G33" s="299">
        <v>285</v>
      </c>
      <c r="H33" s="310" t="s">
        <v>110</v>
      </c>
      <c r="I33" s="310" t="s">
        <v>68</v>
      </c>
      <c r="J33" s="310" t="s">
        <v>279</v>
      </c>
      <c r="K33" s="299">
        <v>633</v>
      </c>
      <c r="L33" s="333">
        <v>0</v>
      </c>
      <c r="M33" s="333">
        <v>4564.3999999999996</v>
      </c>
      <c r="N33" s="333">
        <v>4564.3999999999996</v>
      </c>
      <c r="O33" s="311">
        <v>0</v>
      </c>
      <c r="P33" s="308">
        <f t="shared" si="8"/>
        <v>100</v>
      </c>
      <c r="Q33" s="175"/>
    </row>
    <row r="34" spans="1:20" s="150" customFormat="1" ht="22.5" customHeight="1" x14ac:dyDescent="0.25">
      <c r="A34" s="338"/>
      <c r="B34" s="338"/>
      <c r="C34" s="338"/>
      <c r="D34" s="338"/>
      <c r="E34" s="382"/>
      <c r="F34" s="328"/>
      <c r="G34" s="299">
        <v>285</v>
      </c>
      <c r="H34" s="310" t="s">
        <v>110</v>
      </c>
      <c r="I34" s="310" t="s">
        <v>18</v>
      </c>
      <c r="J34" s="310" t="s">
        <v>243</v>
      </c>
      <c r="K34" s="299">
        <v>321</v>
      </c>
      <c r="L34" s="325">
        <v>200</v>
      </c>
      <c r="M34" s="325">
        <v>200</v>
      </c>
      <c r="N34" s="325">
        <v>125.4</v>
      </c>
      <c r="O34" s="311">
        <f t="shared" si="11"/>
        <v>62.7</v>
      </c>
      <c r="P34" s="308">
        <f t="shared" si="8"/>
        <v>62.7</v>
      </c>
      <c r="Q34" s="175"/>
      <c r="R34" s="174"/>
      <c r="S34" s="174"/>
      <c r="T34" s="174"/>
    </row>
    <row r="35" spans="1:20" s="150" customFormat="1" ht="92.25" customHeight="1" x14ac:dyDescent="0.25">
      <c r="A35" s="310" t="s">
        <v>36</v>
      </c>
      <c r="B35" s="310" t="s">
        <v>148</v>
      </c>
      <c r="C35" s="310" t="s">
        <v>68</v>
      </c>
      <c r="D35" s="310"/>
      <c r="E35" s="370" t="s">
        <v>384</v>
      </c>
      <c r="F35" s="327" t="s">
        <v>271</v>
      </c>
      <c r="G35" s="390">
        <v>285</v>
      </c>
      <c r="H35" s="313" t="s">
        <v>110</v>
      </c>
      <c r="I35" s="313" t="s">
        <v>68</v>
      </c>
      <c r="J35" s="310" t="s">
        <v>383</v>
      </c>
      <c r="K35" s="390">
        <v>633</v>
      </c>
      <c r="L35" s="403">
        <v>4564.3999999999996</v>
      </c>
      <c r="M35" s="403">
        <v>0</v>
      </c>
      <c r="N35" s="403">
        <v>0</v>
      </c>
      <c r="O35" s="311">
        <f t="shared" si="11"/>
        <v>0</v>
      </c>
      <c r="P35" s="308">
        <v>0</v>
      </c>
      <c r="Q35" s="404"/>
      <c r="R35" s="405"/>
      <c r="S35" s="405"/>
      <c r="T35" s="405"/>
    </row>
    <row r="36" spans="1:20" ht="96" x14ac:dyDescent="0.25">
      <c r="A36" s="310" t="s">
        <v>36</v>
      </c>
      <c r="B36" s="310" t="s">
        <v>148</v>
      </c>
      <c r="C36" s="310" t="s">
        <v>68</v>
      </c>
      <c r="D36" s="249">
        <v>1</v>
      </c>
      <c r="E36" s="383" t="s">
        <v>385</v>
      </c>
      <c r="F36" s="327" t="s">
        <v>271</v>
      </c>
      <c r="G36" s="299">
        <v>285</v>
      </c>
      <c r="H36" s="313" t="s">
        <v>110</v>
      </c>
      <c r="I36" s="313" t="s">
        <v>18</v>
      </c>
      <c r="J36" s="406" t="s">
        <v>373</v>
      </c>
      <c r="K36" s="329">
        <v>612</v>
      </c>
      <c r="L36" s="330">
        <v>0</v>
      </c>
      <c r="M36" s="330">
        <v>106.3</v>
      </c>
      <c r="N36" s="331">
        <v>106.3</v>
      </c>
      <c r="O36" s="311">
        <v>0</v>
      </c>
      <c r="P36" s="308">
        <f t="shared" si="8"/>
        <v>100</v>
      </c>
      <c r="Q36" s="175"/>
    </row>
    <row r="38" spans="1:20" ht="18.75" x14ac:dyDescent="0.3">
      <c r="C38" s="177"/>
    </row>
  </sheetData>
  <customSheetViews>
    <customSheetView guid="{BEFADFCC-3FD0-4989-B60E-A50C0A327E72}" scale="80" showPageBreaks="1" fitToPage="1" printArea="1" view="pageBreakPreview">
      <pane xSplit="6" ySplit="4" topLeftCell="G5" activePane="bottomRight" state="frozen"/>
      <selection pane="bottomRight" activeCell="O29" sqref="O29"/>
      <pageMargins left="0.31496062992125984" right="0.31496062992125984" top="0.35433070866141736" bottom="0.35433070866141736" header="0.31496062992125984" footer="0.31496062992125984"/>
      <pageSetup paperSize="9" scale="71" fitToHeight="0" orientation="landscape" r:id="rId1"/>
    </customSheetView>
    <customSheetView guid="{64040648-8170-42AF-9F49-511284A33356}" scale="80" showPageBreaks="1" fitToPage="1" printArea="1" view="pageBreakPreview">
      <pane xSplit="6" ySplit="4" topLeftCell="G5" activePane="bottomRight" state="frozen"/>
      <selection pane="bottomRight" activeCell="M5" sqref="M5"/>
      <pageMargins left="0.31496062992125984" right="0.31496062992125984" top="0.35433070866141736" bottom="0.35433070866141736" header="0.31496062992125984" footer="0.31496062992125984"/>
      <pageSetup paperSize="9" scale="71" fitToHeight="0" orientation="landscape" r:id="rId2"/>
    </customSheetView>
  </customSheetViews>
  <mergeCells count="13">
    <mergeCell ref="A1:P1"/>
    <mergeCell ref="A2:P2"/>
    <mergeCell ref="A3:D3"/>
    <mergeCell ref="E3:E4"/>
    <mergeCell ref="F3:F4"/>
    <mergeCell ref="G3:K3"/>
    <mergeCell ref="O3:P3"/>
    <mergeCell ref="A6:A7"/>
    <mergeCell ref="L3:N3"/>
    <mergeCell ref="E6:E7"/>
    <mergeCell ref="B6:B7"/>
    <mergeCell ref="C6:C7"/>
    <mergeCell ref="D6:D7"/>
  </mergeCells>
  <pageMargins left="0.31496062992125984" right="0.31496062992125984" top="0.35433070866141736" bottom="0.35433070866141736" header="0.31496062992125984" footer="0.31496062992125984"/>
  <pageSetup paperSize="9" scale="71" fitToHeight="0" orientation="landscape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7"/>
  <sheetViews>
    <sheetView view="pageBreakPreview" topLeftCell="A4" zoomScale="110" zoomScaleNormal="140" zoomScaleSheetLayoutView="110" workbookViewId="0">
      <selection activeCell="I13" sqref="I13"/>
    </sheetView>
  </sheetViews>
  <sheetFormatPr defaultRowHeight="15" x14ac:dyDescent="0.25"/>
  <cols>
    <col min="2" max="2" width="6.7109375" customWidth="1"/>
    <col min="3" max="3" width="23.5703125" customWidth="1"/>
    <col min="4" max="4" width="23.28515625" customWidth="1"/>
    <col min="5" max="5" width="13.7109375" style="49" customWidth="1"/>
    <col min="6" max="6" width="12.42578125" style="73" customWidth="1"/>
    <col min="7" max="7" width="19.140625" style="49" customWidth="1"/>
    <col min="8" max="8" width="22.5703125" customWidth="1"/>
  </cols>
  <sheetData>
    <row r="2" spans="1:14" ht="45.6" customHeight="1" x14ac:dyDescent="0.25">
      <c r="A2" s="470" t="s">
        <v>274</v>
      </c>
      <c r="B2" s="470"/>
      <c r="C2" s="470"/>
      <c r="D2" s="470"/>
      <c r="E2" s="470"/>
      <c r="F2" s="470"/>
      <c r="G2" s="470"/>
      <c r="H2" s="6"/>
      <c r="I2" s="6"/>
      <c r="J2" s="6"/>
      <c r="K2" s="6"/>
      <c r="L2" s="6"/>
      <c r="M2" s="6"/>
      <c r="N2" s="6"/>
    </row>
    <row r="3" spans="1:14" ht="15.6" customHeight="1" x14ac:dyDescent="0.25">
      <c r="A3" s="471" t="s">
        <v>294</v>
      </c>
      <c r="B3" s="471"/>
      <c r="C3" s="471"/>
      <c r="D3" s="471"/>
      <c r="E3" s="471"/>
      <c r="F3" s="471"/>
      <c r="G3" s="471"/>
      <c r="H3" s="6"/>
      <c r="I3" s="6"/>
      <c r="J3" s="6"/>
      <c r="K3" s="6"/>
      <c r="L3" s="6"/>
      <c r="M3" s="6"/>
      <c r="N3" s="6"/>
    </row>
    <row r="4" spans="1:14" ht="15.75" thickBot="1" x14ac:dyDescent="0.3"/>
    <row r="5" spans="1:14" ht="17.45" customHeight="1" thickBot="1" x14ac:dyDescent="0.3">
      <c r="A5" s="463" t="s">
        <v>20</v>
      </c>
      <c r="B5" s="464"/>
      <c r="C5" s="467" t="s">
        <v>21</v>
      </c>
      <c r="D5" s="467" t="s">
        <v>22</v>
      </c>
      <c r="E5" s="472" t="s">
        <v>23</v>
      </c>
      <c r="F5" s="473"/>
      <c r="G5" s="474" t="s">
        <v>24</v>
      </c>
      <c r="H5" s="7"/>
    </row>
    <row r="6" spans="1:14" ht="44.25" customHeight="1" thickBot="1" x14ac:dyDescent="0.3">
      <c r="A6" s="465"/>
      <c r="B6" s="466"/>
      <c r="C6" s="468"/>
      <c r="D6" s="468"/>
      <c r="E6" s="477" t="s">
        <v>375</v>
      </c>
      <c r="F6" s="477" t="s">
        <v>25</v>
      </c>
      <c r="G6" s="475"/>
      <c r="H6" s="7"/>
    </row>
    <row r="7" spans="1:14" ht="54.75" customHeight="1" thickBot="1" x14ac:dyDescent="0.3">
      <c r="A7" s="5" t="s">
        <v>6</v>
      </c>
      <c r="B7" s="4" t="s">
        <v>26</v>
      </c>
      <c r="C7" s="469"/>
      <c r="D7" s="469"/>
      <c r="E7" s="478"/>
      <c r="F7" s="478"/>
      <c r="G7" s="476"/>
      <c r="H7" s="7"/>
    </row>
    <row r="8" spans="1:14" ht="15.75" thickBot="1" x14ac:dyDescent="0.3">
      <c r="A8" s="454" t="s">
        <v>36</v>
      </c>
      <c r="B8" s="457"/>
      <c r="C8" s="460" t="s">
        <v>147</v>
      </c>
      <c r="D8" s="8" t="s">
        <v>27</v>
      </c>
      <c r="E8" s="116">
        <f>E9+E17</f>
        <v>171017.80000000002</v>
      </c>
      <c r="F8" s="116">
        <f>F9+F17</f>
        <v>171919.00000000003</v>
      </c>
      <c r="G8" s="83">
        <f>F8/E8*100</f>
        <v>100.52696269043339</v>
      </c>
      <c r="H8" s="7"/>
    </row>
    <row r="9" spans="1:14" ht="40.15" customHeight="1" thickBot="1" x14ac:dyDescent="0.3">
      <c r="A9" s="455"/>
      <c r="B9" s="458"/>
      <c r="C9" s="461"/>
      <c r="D9" s="3" t="s">
        <v>28</v>
      </c>
      <c r="E9" s="115">
        <f>E11+E12+E14</f>
        <v>168417.80000000002</v>
      </c>
      <c r="F9" s="116">
        <f>F11+F12+F14</f>
        <v>159588.70000000004</v>
      </c>
      <c r="G9" s="300">
        <f>F9/E9*100</f>
        <v>94.757620631548463</v>
      </c>
      <c r="H9" s="7"/>
    </row>
    <row r="10" spans="1:14" ht="13.5" customHeight="1" thickBot="1" x14ac:dyDescent="0.3">
      <c r="A10" s="455"/>
      <c r="B10" s="458"/>
      <c r="C10" s="461"/>
      <c r="D10" s="3" t="s">
        <v>29</v>
      </c>
      <c r="E10" s="115"/>
      <c r="F10" s="115"/>
      <c r="G10" s="83"/>
      <c r="H10" s="7"/>
    </row>
    <row r="11" spans="1:14" ht="38.25" customHeight="1" thickBot="1" x14ac:dyDescent="0.3">
      <c r="A11" s="455"/>
      <c r="B11" s="458"/>
      <c r="C11" s="461"/>
      <c r="D11" s="147" t="s">
        <v>30</v>
      </c>
      <c r="E11" s="115">
        <f>166809.3+14.6</f>
        <v>166823.9</v>
      </c>
      <c r="F11" s="116">
        <f>157980.2+14.6</f>
        <v>157994.80000000002</v>
      </c>
      <c r="G11" s="300">
        <f>F11/E11*100</f>
        <v>94.707532913449469</v>
      </c>
      <c r="H11" s="7"/>
    </row>
    <row r="12" spans="1:14" ht="39.75" customHeight="1" thickBot="1" x14ac:dyDescent="0.3">
      <c r="A12" s="455"/>
      <c r="B12" s="458"/>
      <c r="C12" s="461"/>
      <c r="D12" s="3" t="s">
        <v>115</v>
      </c>
      <c r="E12" s="115">
        <v>1444.2</v>
      </c>
      <c r="F12" s="115">
        <v>1444.2</v>
      </c>
      <c r="G12" s="83">
        <f t="shared" ref="G12:G17" si="0">F12/E12*100</f>
        <v>100</v>
      </c>
      <c r="H12" s="7"/>
    </row>
    <row r="13" spans="1:14" ht="30" customHeight="1" thickBot="1" x14ac:dyDescent="0.3">
      <c r="A13" s="455"/>
      <c r="B13" s="458"/>
      <c r="C13" s="461"/>
      <c r="D13" s="3" t="s">
        <v>31</v>
      </c>
      <c r="E13" s="115"/>
      <c r="F13" s="115"/>
      <c r="G13" s="83"/>
      <c r="H13" s="7"/>
    </row>
    <row r="14" spans="1:14" ht="50.25" customHeight="1" thickBot="1" x14ac:dyDescent="0.3">
      <c r="A14" s="455"/>
      <c r="B14" s="458"/>
      <c r="C14" s="461"/>
      <c r="D14" s="3" t="s">
        <v>32</v>
      </c>
      <c r="E14" s="115">
        <v>149.69999999999999</v>
      </c>
      <c r="F14" s="115">
        <v>149.69999999999999</v>
      </c>
      <c r="G14" s="116">
        <f t="shared" si="0"/>
        <v>100</v>
      </c>
      <c r="H14" s="7"/>
    </row>
    <row r="15" spans="1:14" ht="36" customHeight="1" thickBot="1" x14ac:dyDescent="0.3">
      <c r="A15" s="455"/>
      <c r="B15" s="458"/>
      <c r="C15" s="461"/>
      <c r="D15" s="3" t="s">
        <v>33</v>
      </c>
      <c r="E15" s="115"/>
      <c r="F15" s="115"/>
      <c r="G15" s="83"/>
      <c r="H15" s="7"/>
    </row>
    <row r="16" spans="1:14" ht="41.25" customHeight="1" thickBot="1" x14ac:dyDescent="0.3">
      <c r="A16" s="455"/>
      <c r="B16" s="458"/>
      <c r="C16" s="461"/>
      <c r="D16" s="3" t="s">
        <v>34</v>
      </c>
      <c r="E16" s="116"/>
      <c r="F16" s="115"/>
      <c r="G16" s="83"/>
      <c r="H16" s="7"/>
    </row>
    <row r="17" spans="1:9" ht="19.149999999999999" customHeight="1" thickBot="1" x14ac:dyDescent="0.3">
      <c r="A17" s="456"/>
      <c r="B17" s="459"/>
      <c r="C17" s="462"/>
      <c r="D17" s="3" t="s">
        <v>35</v>
      </c>
      <c r="E17" s="116">
        <v>2600</v>
      </c>
      <c r="F17" s="116">
        <v>12330.3</v>
      </c>
      <c r="G17" s="83">
        <f t="shared" si="0"/>
        <v>474.24230769230763</v>
      </c>
      <c r="H17" s="7"/>
      <c r="I17" s="49"/>
    </row>
  </sheetData>
  <customSheetViews>
    <customSheetView guid="{BEFADFCC-3FD0-4989-B60E-A50C0A327E72}" scale="110" showPageBreaks="1" printArea="1" view="pageBreakPreview" topLeftCell="A4">
      <selection activeCell="I13" sqref="I13"/>
      <pageMargins left="0.31496062992125984" right="0.31496062992125984" top="0.74803149606299213" bottom="0.74803149606299213" header="0.31496062992125984" footer="0.31496062992125984"/>
      <pageSetup paperSize="9" scale="90" orientation="portrait" r:id="rId1"/>
    </customSheetView>
    <customSheetView guid="{64040648-8170-42AF-9F49-511284A33356}" scale="110" showPageBreaks="1" printArea="1" view="pageBreakPreview" topLeftCell="A4">
      <selection activeCell="I13" sqref="I13"/>
      <pageMargins left="0.31496062992125984" right="0.31496062992125984" top="0.74803149606299213" bottom="0.74803149606299213" header="0.31496062992125984" footer="0.31496062992125984"/>
      <pageSetup paperSize="9" scale="90" orientation="portrait" r:id="rId2"/>
    </customSheetView>
  </customSheetViews>
  <mergeCells count="12">
    <mergeCell ref="A2:G2"/>
    <mergeCell ref="A3:G3"/>
    <mergeCell ref="D5:D7"/>
    <mergeCell ref="E5:F5"/>
    <mergeCell ref="G5:G7"/>
    <mergeCell ref="E6:E7"/>
    <mergeCell ref="F6:F7"/>
    <mergeCell ref="A8:A17"/>
    <mergeCell ref="B8:B17"/>
    <mergeCell ref="C8:C17"/>
    <mergeCell ref="A5:B6"/>
    <mergeCell ref="C5:C7"/>
  </mergeCells>
  <pageMargins left="0.31496062992125984" right="0.31496062992125984" top="0.74803149606299213" bottom="0.74803149606299213" header="0.31496062992125984" footer="0.31496062992125984"/>
  <pageSetup paperSize="9" scale="90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42"/>
  <sheetViews>
    <sheetView topLeftCell="A37" zoomScale="90" zoomScaleNormal="90" workbookViewId="0">
      <selection activeCell="J40" sqref="J40"/>
    </sheetView>
  </sheetViews>
  <sheetFormatPr defaultRowHeight="15" x14ac:dyDescent="0.25"/>
  <cols>
    <col min="1" max="1" width="5" customWidth="1"/>
    <col min="2" max="3" width="5.28515625" customWidth="1"/>
    <col min="4" max="4" width="5" customWidth="1"/>
    <col min="5" max="5" width="43" customWidth="1"/>
    <col min="6" max="6" width="29.85546875" customWidth="1"/>
    <col min="7" max="7" width="12.28515625" style="103" customWidth="1"/>
    <col min="8" max="8" width="10.5703125" style="9" customWidth="1"/>
    <col min="9" max="9" width="44.140625" style="75" customWidth="1"/>
    <col min="10" max="10" width="45.7109375" style="49" customWidth="1"/>
    <col min="11" max="11" width="52.5703125" style="49" customWidth="1"/>
  </cols>
  <sheetData>
    <row r="1" spans="1:11" ht="37.9" customHeight="1" x14ac:dyDescent="0.25">
      <c r="A1" s="479" t="s">
        <v>273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</row>
    <row r="2" spans="1:11" ht="15.6" customHeight="1" x14ac:dyDescent="0.25">
      <c r="A2" s="471" t="s">
        <v>294</v>
      </c>
      <c r="B2" s="471"/>
      <c r="C2" s="471"/>
      <c r="D2" s="471"/>
      <c r="E2" s="471"/>
      <c r="F2" s="471"/>
      <c r="G2" s="471"/>
      <c r="H2" s="471"/>
      <c r="I2" s="471"/>
      <c r="J2" s="471"/>
      <c r="K2" s="471"/>
    </row>
    <row r="3" spans="1:11" ht="15.75" thickBot="1" x14ac:dyDescent="0.3"/>
    <row r="4" spans="1:11" ht="66" customHeight="1" thickBot="1" x14ac:dyDescent="0.3">
      <c r="A4" s="480" t="s">
        <v>0</v>
      </c>
      <c r="B4" s="481"/>
      <c r="C4" s="481"/>
      <c r="D4" s="482"/>
      <c r="E4" s="467" t="s">
        <v>56</v>
      </c>
      <c r="F4" s="467" t="s">
        <v>57</v>
      </c>
      <c r="G4" s="483" t="s">
        <v>58</v>
      </c>
      <c r="H4" s="467" t="s">
        <v>59</v>
      </c>
      <c r="I4" s="485" t="s">
        <v>60</v>
      </c>
      <c r="J4" s="474" t="s">
        <v>61</v>
      </c>
      <c r="K4" s="474" t="s">
        <v>62</v>
      </c>
    </row>
    <row r="5" spans="1:11" ht="15.75" thickBot="1" x14ac:dyDescent="0.3">
      <c r="A5" s="55" t="s">
        <v>6</v>
      </c>
      <c r="B5" s="56" t="s">
        <v>26</v>
      </c>
      <c r="C5" s="56" t="s">
        <v>8</v>
      </c>
      <c r="D5" s="56" t="s">
        <v>9</v>
      </c>
      <c r="E5" s="469"/>
      <c r="F5" s="469"/>
      <c r="G5" s="484"/>
      <c r="H5" s="469"/>
      <c r="I5" s="486"/>
      <c r="J5" s="475"/>
      <c r="K5" s="476"/>
    </row>
    <row r="6" spans="1:11" ht="61.15" customHeight="1" thickBot="1" x14ac:dyDescent="0.3">
      <c r="A6" s="27" t="s">
        <v>36</v>
      </c>
      <c r="B6" s="28"/>
      <c r="C6" s="28"/>
      <c r="D6" s="28"/>
      <c r="E6" s="30" t="s">
        <v>149</v>
      </c>
      <c r="F6" s="54" t="s">
        <v>16</v>
      </c>
      <c r="G6" s="104"/>
      <c r="H6" s="4"/>
      <c r="I6" s="76"/>
      <c r="J6" s="110"/>
      <c r="K6" s="74"/>
    </row>
    <row r="7" spans="1:11" ht="155.25" customHeight="1" thickBot="1" x14ac:dyDescent="0.3">
      <c r="A7" s="42" t="s">
        <v>36</v>
      </c>
      <c r="B7" s="100" t="s">
        <v>148</v>
      </c>
      <c r="C7" s="101" t="s">
        <v>18</v>
      </c>
      <c r="D7" s="100"/>
      <c r="E7" s="30" t="s">
        <v>69</v>
      </c>
      <c r="F7" s="54" t="s">
        <v>89</v>
      </c>
      <c r="G7" s="105" t="s">
        <v>295</v>
      </c>
      <c r="H7" s="54">
        <v>2023</v>
      </c>
      <c r="I7" s="80"/>
      <c r="J7" s="86"/>
      <c r="K7" s="85"/>
    </row>
    <row r="8" spans="1:11" ht="108.75" customHeight="1" thickBot="1" x14ac:dyDescent="0.3">
      <c r="A8" s="84" t="s">
        <v>36</v>
      </c>
      <c r="B8" s="14">
        <v>0</v>
      </c>
      <c r="C8" s="29" t="s">
        <v>18</v>
      </c>
      <c r="D8" s="14">
        <v>1</v>
      </c>
      <c r="E8" s="35" t="s">
        <v>124</v>
      </c>
      <c r="F8" s="14" t="s">
        <v>150</v>
      </c>
      <c r="G8" s="223" t="s">
        <v>295</v>
      </c>
      <c r="H8" s="222">
        <v>2023</v>
      </c>
      <c r="I8" s="247" t="s">
        <v>354</v>
      </c>
      <c r="J8" s="247" t="s">
        <v>355</v>
      </c>
      <c r="K8" s="259"/>
    </row>
    <row r="9" spans="1:11" ht="77.25" customHeight="1" thickBot="1" x14ac:dyDescent="0.3">
      <c r="A9" s="37" t="s">
        <v>36</v>
      </c>
      <c r="B9" s="38" t="s">
        <v>148</v>
      </c>
      <c r="C9" s="38" t="s">
        <v>18</v>
      </c>
      <c r="D9" s="38">
        <v>2</v>
      </c>
      <c r="E9" s="102" t="s">
        <v>90</v>
      </c>
      <c r="F9" s="224" t="s">
        <v>99</v>
      </c>
      <c r="G9" s="225" t="s">
        <v>295</v>
      </c>
      <c r="H9" s="220">
        <v>2023</v>
      </c>
      <c r="I9" s="260" t="s">
        <v>263</v>
      </c>
      <c r="J9" s="260" t="s">
        <v>316</v>
      </c>
      <c r="K9" s="251"/>
    </row>
    <row r="10" spans="1:11" ht="72.75" customHeight="1" thickBot="1" x14ac:dyDescent="0.3">
      <c r="A10" s="40" t="s">
        <v>36</v>
      </c>
      <c r="B10" s="41" t="s">
        <v>148</v>
      </c>
      <c r="C10" s="41" t="s">
        <v>18</v>
      </c>
      <c r="D10" s="41" t="s">
        <v>73</v>
      </c>
      <c r="E10" s="39" t="s">
        <v>92</v>
      </c>
      <c r="F10" s="221" t="s">
        <v>91</v>
      </c>
      <c r="G10" s="225" t="s">
        <v>295</v>
      </c>
      <c r="H10" s="220">
        <v>2023</v>
      </c>
      <c r="I10" s="260" t="s">
        <v>296</v>
      </c>
      <c r="J10" s="260" t="s">
        <v>257</v>
      </c>
      <c r="K10" s="261" t="s">
        <v>321</v>
      </c>
    </row>
    <row r="11" spans="1:11" ht="62.25" customHeight="1" thickBot="1" x14ac:dyDescent="0.3">
      <c r="A11" s="37" t="s">
        <v>36</v>
      </c>
      <c r="B11" s="37" t="s">
        <v>148</v>
      </c>
      <c r="C11" s="37" t="s">
        <v>18</v>
      </c>
      <c r="D11" s="37" t="s">
        <v>94</v>
      </c>
      <c r="E11" s="36" t="s">
        <v>93</v>
      </c>
      <c r="F11" s="221" t="s">
        <v>91</v>
      </c>
      <c r="G11" s="225" t="s">
        <v>295</v>
      </c>
      <c r="H11" s="220">
        <v>2023</v>
      </c>
      <c r="I11" s="260" t="s">
        <v>322</v>
      </c>
      <c r="J11" s="262" t="s">
        <v>317</v>
      </c>
      <c r="K11" s="252"/>
    </row>
    <row r="12" spans="1:11" ht="75" customHeight="1" thickBot="1" x14ac:dyDescent="0.3">
      <c r="A12" s="40" t="s">
        <v>36</v>
      </c>
      <c r="B12" s="40" t="s">
        <v>148</v>
      </c>
      <c r="C12" s="40" t="s">
        <v>18</v>
      </c>
      <c r="D12" s="40" t="s">
        <v>98</v>
      </c>
      <c r="E12" s="39" t="s">
        <v>125</v>
      </c>
      <c r="F12" s="221" t="s">
        <v>151</v>
      </c>
      <c r="G12" s="225" t="s">
        <v>295</v>
      </c>
      <c r="H12" s="220">
        <v>2023</v>
      </c>
      <c r="I12" s="260" t="s">
        <v>259</v>
      </c>
      <c r="J12" s="260" t="s">
        <v>318</v>
      </c>
      <c r="K12" s="227"/>
    </row>
    <row r="13" spans="1:11" ht="182.25" customHeight="1" thickBot="1" x14ac:dyDescent="0.3">
      <c r="A13" s="31" t="s">
        <v>36</v>
      </c>
      <c r="B13" s="31" t="s">
        <v>148</v>
      </c>
      <c r="C13" s="31" t="s">
        <v>18</v>
      </c>
      <c r="D13" s="31" t="s">
        <v>101</v>
      </c>
      <c r="E13" s="95" t="s">
        <v>96</v>
      </c>
      <c r="F13" s="105" t="s">
        <v>91</v>
      </c>
      <c r="G13" s="105" t="s">
        <v>295</v>
      </c>
      <c r="H13" s="148">
        <v>2023</v>
      </c>
      <c r="I13" s="263" t="s">
        <v>152</v>
      </c>
      <c r="J13" s="264" t="s">
        <v>319</v>
      </c>
      <c r="K13" s="265"/>
    </row>
    <row r="14" spans="1:11" ht="163.5" customHeight="1" thickTop="1" thickBot="1" x14ac:dyDescent="0.3">
      <c r="A14" s="37" t="s">
        <v>36</v>
      </c>
      <c r="B14" s="38" t="s">
        <v>148</v>
      </c>
      <c r="C14" s="38" t="s">
        <v>18</v>
      </c>
      <c r="D14" s="38" t="s">
        <v>102</v>
      </c>
      <c r="E14" s="43" t="s">
        <v>77</v>
      </c>
      <c r="F14" s="129" t="s">
        <v>151</v>
      </c>
      <c r="G14" s="105" t="s">
        <v>295</v>
      </c>
      <c r="H14" s="148">
        <v>2023</v>
      </c>
      <c r="I14" s="266" t="s">
        <v>323</v>
      </c>
      <c r="J14" s="267" t="s">
        <v>320</v>
      </c>
      <c r="K14" s="243"/>
    </row>
    <row r="15" spans="1:11" ht="58.9" customHeight="1" thickBot="1" x14ac:dyDescent="0.3">
      <c r="A15" s="44" t="s">
        <v>36</v>
      </c>
      <c r="B15" s="44" t="s">
        <v>148</v>
      </c>
      <c r="C15" s="44" t="s">
        <v>36</v>
      </c>
      <c r="D15" s="40"/>
      <c r="E15" s="58" t="s">
        <v>70</v>
      </c>
      <c r="F15" s="130" t="s">
        <v>153</v>
      </c>
      <c r="G15" s="105" t="s">
        <v>295</v>
      </c>
      <c r="H15" s="148">
        <v>2023</v>
      </c>
      <c r="I15" s="253"/>
      <c r="J15" s="253"/>
      <c r="K15" s="227"/>
    </row>
    <row r="16" spans="1:11" ht="72.75" thickBot="1" x14ac:dyDescent="0.3">
      <c r="A16" s="40" t="s">
        <v>36</v>
      </c>
      <c r="B16" s="40" t="s">
        <v>148</v>
      </c>
      <c r="C16" s="40" t="s">
        <v>36</v>
      </c>
      <c r="D16" s="40" t="s">
        <v>95</v>
      </c>
      <c r="E16" s="57" t="s">
        <v>297</v>
      </c>
      <c r="F16" s="130" t="s">
        <v>153</v>
      </c>
      <c r="G16" s="105" t="s">
        <v>295</v>
      </c>
      <c r="H16" s="148">
        <v>2023</v>
      </c>
      <c r="I16" s="243" t="s">
        <v>237</v>
      </c>
      <c r="J16" s="253" t="s">
        <v>340</v>
      </c>
      <c r="K16" s="227" t="s">
        <v>341</v>
      </c>
    </row>
    <row r="17" spans="1:11" ht="191.25" customHeight="1" thickBot="1" x14ac:dyDescent="0.3">
      <c r="A17" s="40" t="s">
        <v>36</v>
      </c>
      <c r="B17" s="40" t="s">
        <v>148</v>
      </c>
      <c r="C17" s="40" t="s">
        <v>36</v>
      </c>
      <c r="D17" s="40" t="s">
        <v>97</v>
      </c>
      <c r="E17" s="96" t="s">
        <v>298</v>
      </c>
      <c r="F17" s="130" t="s">
        <v>153</v>
      </c>
      <c r="G17" s="105" t="s">
        <v>295</v>
      </c>
      <c r="H17" s="148">
        <v>2023</v>
      </c>
      <c r="I17" s="253" t="s">
        <v>154</v>
      </c>
      <c r="J17" s="253" t="s">
        <v>342</v>
      </c>
      <c r="K17" s="227" t="s">
        <v>343</v>
      </c>
    </row>
    <row r="18" spans="1:11" ht="51.75" thickBot="1" x14ac:dyDescent="0.3">
      <c r="A18" s="40" t="s">
        <v>36</v>
      </c>
      <c r="B18" s="40" t="s">
        <v>148</v>
      </c>
      <c r="C18" s="40" t="s">
        <v>36</v>
      </c>
      <c r="D18" s="40" t="s">
        <v>73</v>
      </c>
      <c r="E18" s="96" t="s">
        <v>103</v>
      </c>
      <c r="F18" s="130" t="s">
        <v>153</v>
      </c>
      <c r="G18" s="105" t="s">
        <v>295</v>
      </c>
      <c r="H18" s="148">
        <v>2023</v>
      </c>
      <c r="I18" s="253" t="s">
        <v>299</v>
      </c>
      <c r="J18" s="253" t="s">
        <v>344</v>
      </c>
      <c r="K18" s="253" t="s">
        <v>345</v>
      </c>
    </row>
    <row r="19" spans="1:11" ht="319.5" thickBot="1" x14ac:dyDescent="0.3">
      <c r="A19" s="40" t="s">
        <v>36</v>
      </c>
      <c r="B19" s="40" t="s">
        <v>148</v>
      </c>
      <c r="C19" s="40" t="s">
        <v>36</v>
      </c>
      <c r="D19" s="40" t="s">
        <v>94</v>
      </c>
      <c r="E19" s="96" t="s">
        <v>105</v>
      </c>
      <c r="F19" s="130" t="s">
        <v>153</v>
      </c>
      <c r="G19" s="105" t="s">
        <v>295</v>
      </c>
      <c r="H19" s="148">
        <v>2023</v>
      </c>
      <c r="I19" s="253" t="s">
        <v>346</v>
      </c>
      <c r="J19" s="253" t="s">
        <v>347</v>
      </c>
      <c r="K19" s="253"/>
    </row>
    <row r="20" spans="1:11" ht="141" thickBot="1" x14ac:dyDescent="0.3">
      <c r="A20" s="40" t="s">
        <v>36</v>
      </c>
      <c r="B20" s="40" t="s">
        <v>148</v>
      </c>
      <c r="C20" s="40" t="s">
        <v>36</v>
      </c>
      <c r="D20" s="40" t="s">
        <v>98</v>
      </c>
      <c r="E20" s="96" t="s">
        <v>155</v>
      </c>
      <c r="F20" s="130" t="s">
        <v>153</v>
      </c>
      <c r="G20" s="105" t="s">
        <v>295</v>
      </c>
      <c r="H20" s="148">
        <v>2023</v>
      </c>
      <c r="I20" s="253" t="s">
        <v>156</v>
      </c>
      <c r="J20" s="253" t="s">
        <v>348</v>
      </c>
      <c r="K20" s="253"/>
    </row>
    <row r="21" spans="1:11" ht="108.75" thickBot="1" x14ac:dyDescent="0.3">
      <c r="A21" s="226" t="s">
        <v>36</v>
      </c>
      <c r="B21" s="226" t="s">
        <v>148</v>
      </c>
      <c r="C21" s="226" t="s">
        <v>36</v>
      </c>
      <c r="D21" s="226" t="s">
        <v>101</v>
      </c>
      <c r="E21" s="93" t="s">
        <v>157</v>
      </c>
      <c r="F21" s="93" t="s">
        <v>324</v>
      </c>
      <c r="G21" s="227" t="s">
        <v>295</v>
      </c>
      <c r="H21" s="79">
        <v>2023</v>
      </c>
      <c r="I21" s="237" t="s">
        <v>325</v>
      </c>
      <c r="J21" s="228" t="s">
        <v>326</v>
      </c>
      <c r="K21" s="232" t="s">
        <v>327</v>
      </c>
    </row>
    <row r="22" spans="1:11" ht="144.75" customHeight="1" thickBot="1" x14ac:dyDescent="0.3">
      <c r="A22" s="226" t="s">
        <v>36</v>
      </c>
      <c r="B22" s="226" t="s">
        <v>148</v>
      </c>
      <c r="C22" s="226" t="s">
        <v>36</v>
      </c>
      <c r="D22" s="226" t="s">
        <v>102</v>
      </c>
      <c r="E22" s="93" t="s">
        <v>106</v>
      </c>
      <c r="F22" s="93" t="s">
        <v>328</v>
      </c>
      <c r="G22" s="227" t="s">
        <v>295</v>
      </c>
      <c r="H22" s="79">
        <v>2023</v>
      </c>
      <c r="I22" s="237" t="s">
        <v>159</v>
      </c>
      <c r="J22" s="229" t="s">
        <v>329</v>
      </c>
      <c r="K22" s="230" t="s">
        <v>330</v>
      </c>
    </row>
    <row r="23" spans="1:11" ht="311.25" customHeight="1" thickBot="1" x14ac:dyDescent="0.3">
      <c r="A23" s="40" t="s">
        <v>36</v>
      </c>
      <c r="B23" s="40" t="s">
        <v>148</v>
      </c>
      <c r="C23" s="40" t="s">
        <v>36</v>
      </c>
      <c r="D23" s="40" t="s">
        <v>104</v>
      </c>
      <c r="E23" s="96" t="s">
        <v>160</v>
      </c>
      <c r="F23" s="96" t="s">
        <v>158</v>
      </c>
      <c r="G23" s="105" t="s">
        <v>295</v>
      </c>
      <c r="H23" s="148">
        <v>2023</v>
      </c>
      <c r="I23" s="254" t="s">
        <v>161</v>
      </c>
      <c r="J23" s="233" t="s">
        <v>349</v>
      </c>
      <c r="K23" s="233"/>
    </row>
    <row r="24" spans="1:11" ht="36.75" thickBot="1" x14ac:dyDescent="0.3">
      <c r="A24" s="44" t="s">
        <v>36</v>
      </c>
      <c r="B24" s="44" t="s">
        <v>148</v>
      </c>
      <c r="C24" s="44" t="s">
        <v>17</v>
      </c>
      <c r="D24" s="44"/>
      <c r="E24" s="98" t="s">
        <v>162</v>
      </c>
      <c r="F24" s="96" t="s">
        <v>166</v>
      </c>
      <c r="G24" s="105" t="s">
        <v>295</v>
      </c>
      <c r="H24" s="148">
        <v>2023</v>
      </c>
      <c r="I24" s="268"/>
      <c r="J24" s="233"/>
      <c r="K24" s="233"/>
    </row>
    <row r="25" spans="1:11" s="106" customFormat="1" ht="141" customHeight="1" thickBot="1" x14ac:dyDescent="0.3">
      <c r="A25" s="40" t="s">
        <v>36</v>
      </c>
      <c r="B25" s="40" t="s">
        <v>148</v>
      </c>
      <c r="C25" s="40" t="s">
        <v>17</v>
      </c>
      <c r="D25" s="40" t="s">
        <v>95</v>
      </c>
      <c r="E25" s="96" t="s">
        <v>113</v>
      </c>
      <c r="F25" s="96" t="s">
        <v>166</v>
      </c>
      <c r="G25" s="105" t="s">
        <v>295</v>
      </c>
      <c r="H25" s="231">
        <v>2023</v>
      </c>
      <c r="I25" s="248" t="s">
        <v>163</v>
      </c>
      <c r="J25" s="243" t="s">
        <v>331</v>
      </c>
      <c r="K25" s="240" t="s">
        <v>332</v>
      </c>
    </row>
    <row r="26" spans="1:11" ht="51.75" thickBot="1" x14ac:dyDescent="0.3">
      <c r="A26" s="40" t="s">
        <v>36</v>
      </c>
      <c r="B26" s="40" t="s">
        <v>148</v>
      </c>
      <c r="C26" s="40" t="s">
        <v>17</v>
      </c>
      <c r="D26" s="40" t="s">
        <v>97</v>
      </c>
      <c r="E26" s="96" t="s">
        <v>107</v>
      </c>
      <c r="F26" s="96" t="s">
        <v>165</v>
      </c>
      <c r="G26" s="105" t="s">
        <v>295</v>
      </c>
      <c r="H26" s="148">
        <v>2023</v>
      </c>
      <c r="I26" s="237" t="s">
        <v>164</v>
      </c>
      <c r="J26" s="255" t="s">
        <v>333</v>
      </c>
      <c r="K26" s="256" t="s">
        <v>334</v>
      </c>
    </row>
    <row r="27" spans="1:11" ht="125.25" customHeight="1" thickBot="1" x14ac:dyDescent="0.3">
      <c r="A27" s="45" t="s">
        <v>36</v>
      </c>
      <c r="B27" s="45" t="s">
        <v>148</v>
      </c>
      <c r="C27" s="45" t="s">
        <v>17</v>
      </c>
      <c r="D27" s="45" t="s">
        <v>73</v>
      </c>
      <c r="E27" s="46" t="s">
        <v>108</v>
      </c>
      <c r="F27" s="94" t="s">
        <v>165</v>
      </c>
      <c r="G27" s="105" t="s">
        <v>295</v>
      </c>
      <c r="H27" s="148">
        <v>2023</v>
      </c>
      <c r="I27" s="237" t="s">
        <v>168</v>
      </c>
      <c r="J27" s="237" t="s">
        <v>335</v>
      </c>
      <c r="K27" s="232" t="s">
        <v>336</v>
      </c>
    </row>
    <row r="28" spans="1:11" ht="38.450000000000003" customHeight="1" thickBot="1" x14ac:dyDescent="0.3">
      <c r="A28" s="45" t="s">
        <v>36</v>
      </c>
      <c r="B28" s="45" t="s">
        <v>148</v>
      </c>
      <c r="C28" s="45" t="s">
        <v>17</v>
      </c>
      <c r="D28" s="45" t="s">
        <v>94</v>
      </c>
      <c r="E28" s="94" t="s">
        <v>167</v>
      </c>
      <c r="F28" s="94" t="s">
        <v>165</v>
      </c>
      <c r="G28" s="105" t="s">
        <v>295</v>
      </c>
      <c r="H28" s="148">
        <v>2023</v>
      </c>
      <c r="I28" s="237" t="s">
        <v>169</v>
      </c>
      <c r="J28" s="237" t="s">
        <v>337</v>
      </c>
      <c r="K28" s="257" t="s">
        <v>264</v>
      </c>
    </row>
    <row r="29" spans="1:11" ht="382.5" customHeight="1" thickBot="1" x14ac:dyDescent="0.3">
      <c r="A29" s="45" t="s">
        <v>36</v>
      </c>
      <c r="B29" s="45" t="s">
        <v>148</v>
      </c>
      <c r="C29" s="45" t="s">
        <v>17</v>
      </c>
      <c r="D29" s="45" t="s">
        <v>98</v>
      </c>
      <c r="E29" s="94" t="s">
        <v>109</v>
      </c>
      <c r="F29" s="94" t="s">
        <v>300</v>
      </c>
      <c r="G29" s="105" t="s">
        <v>295</v>
      </c>
      <c r="H29" s="148">
        <v>2023</v>
      </c>
      <c r="I29" s="237" t="s">
        <v>170</v>
      </c>
      <c r="J29" s="237" t="s">
        <v>338</v>
      </c>
      <c r="K29" s="232" t="s">
        <v>339</v>
      </c>
    </row>
    <row r="30" spans="1:11" s="99" customFormat="1" ht="102" customHeight="1" thickBot="1" x14ac:dyDescent="0.3">
      <c r="A30" s="47" t="s">
        <v>36</v>
      </c>
      <c r="B30" s="47" t="s">
        <v>148</v>
      </c>
      <c r="C30" s="47" t="s">
        <v>68</v>
      </c>
      <c r="D30" s="47"/>
      <c r="E30" s="48" t="s">
        <v>171</v>
      </c>
      <c r="F30" s="48" t="s">
        <v>186</v>
      </c>
      <c r="G30" s="109" t="s">
        <v>295</v>
      </c>
      <c r="H30" s="148">
        <v>2023</v>
      </c>
      <c r="I30" s="238"/>
      <c r="J30" s="238"/>
      <c r="K30" s="269"/>
    </row>
    <row r="31" spans="1:11" ht="169.5" customHeight="1" thickBot="1" x14ac:dyDescent="0.3">
      <c r="A31" s="45" t="s">
        <v>36</v>
      </c>
      <c r="B31" s="45" t="s">
        <v>148</v>
      </c>
      <c r="C31" s="45" t="s">
        <v>68</v>
      </c>
      <c r="D31" s="45" t="s">
        <v>95</v>
      </c>
      <c r="E31" s="94" t="s">
        <v>301</v>
      </c>
      <c r="F31" s="94" t="s">
        <v>186</v>
      </c>
      <c r="G31" s="105" t="s">
        <v>295</v>
      </c>
      <c r="H31" s="148">
        <v>2023</v>
      </c>
      <c r="I31" s="237" t="s">
        <v>172</v>
      </c>
      <c r="J31" s="232" t="s">
        <v>350</v>
      </c>
      <c r="K31" s="232"/>
    </row>
    <row r="32" spans="1:11" ht="192" customHeight="1" thickBot="1" x14ac:dyDescent="0.3">
      <c r="A32" s="45" t="s">
        <v>36</v>
      </c>
      <c r="B32" s="45" t="s">
        <v>148</v>
      </c>
      <c r="C32" s="45" t="s">
        <v>68</v>
      </c>
      <c r="D32" s="45" t="s">
        <v>97</v>
      </c>
      <c r="E32" s="94" t="s">
        <v>100</v>
      </c>
      <c r="F32" s="94" t="s">
        <v>186</v>
      </c>
      <c r="G32" s="105" t="s">
        <v>295</v>
      </c>
      <c r="H32" s="148">
        <v>2023</v>
      </c>
      <c r="I32" s="237" t="s">
        <v>173</v>
      </c>
      <c r="J32" s="258" t="s">
        <v>351</v>
      </c>
      <c r="K32" s="232"/>
    </row>
    <row r="33" spans="1:11" ht="36.75" thickBot="1" x14ac:dyDescent="0.3">
      <c r="A33" s="45" t="s">
        <v>36</v>
      </c>
      <c r="B33" s="45" t="s">
        <v>148</v>
      </c>
      <c r="C33" s="45" t="s">
        <v>68</v>
      </c>
      <c r="D33" s="45" t="s">
        <v>73</v>
      </c>
      <c r="E33" s="94" t="s">
        <v>174</v>
      </c>
      <c r="F33" s="94" t="s">
        <v>186</v>
      </c>
      <c r="G33" s="105" t="s">
        <v>295</v>
      </c>
      <c r="H33" s="148">
        <v>2023</v>
      </c>
      <c r="I33" s="237" t="s">
        <v>175</v>
      </c>
      <c r="J33" s="237" t="s">
        <v>352</v>
      </c>
      <c r="K33" s="232"/>
    </row>
    <row r="34" spans="1:11" ht="186.75" customHeight="1" thickBot="1" x14ac:dyDescent="0.3">
      <c r="A34" s="18" t="s">
        <v>36</v>
      </c>
      <c r="B34" s="18" t="s">
        <v>148</v>
      </c>
      <c r="C34" s="18" t="s">
        <v>68</v>
      </c>
      <c r="D34" s="18" t="s">
        <v>94</v>
      </c>
      <c r="E34" s="94" t="s">
        <v>302</v>
      </c>
      <c r="F34" s="94" t="s">
        <v>186</v>
      </c>
      <c r="G34" s="105" t="s">
        <v>295</v>
      </c>
      <c r="H34" s="148">
        <v>2023</v>
      </c>
      <c r="I34" s="237" t="s">
        <v>176</v>
      </c>
      <c r="J34" s="237" t="s">
        <v>353</v>
      </c>
      <c r="K34" s="232"/>
    </row>
    <row r="35" spans="1:11" ht="253.5" customHeight="1" thickBot="1" x14ac:dyDescent="0.3">
      <c r="A35" s="45" t="s">
        <v>36</v>
      </c>
      <c r="B35" s="45" t="s">
        <v>148</v>
      </c>
      <c r="C35" s="45" t="s">
        <v>68</v>
      </c>
      <c r="D35" s="45" t="s">
        <v>98</v>
      </c>
      <c r="E35" s="94" t="s">
        <v>126</v>
      </c>
      <c r="F35" s="94" t="s">
        <v>187</v>
      </c>
      <c r="G35" s="105" t="s">
        <v>295</v>
      </c>
      <c r="H35" s="148">
        <v>2023</v>
      </c>
      <c r="I35" s="93" t="s">
        <v>177</v>
      </c>
      <c r="J35" s="117" t="s">
        <v>368</v>
      </c>
      <c r="K35" s="77"/>
    </row>
    <row r="36" spans="1:11" ht="60.75" thickBot="1" x14ac:dyDescent="0.3">
      <c r="A36" s="45" t="s">
        <v>36</v>
      </c>
      <c r="B36" s="45" t="s">
        <v>148</v>
      </c>
      <c r="C36" s="45" t="s">
        <v>68</v>
      </c>
      <c r="D36" s="45" t="s">
        <v>101</v>
      </c>
      <c r="E36" s="94" t="s">
        <v>127</v>
      </c>
      <c r="F36" s="94" t="s">
        <v>186</v>
      </c>
      <c r="G36" s="105" t="s">
        <v>295</v>
      </c>
      <c r="H36" s="148">
        <v>2023</v>
      </c>
      <c r="I36" s="93" t="s">
        <v>178</v>
      </c>
      <c r="J36" s="117" t="s">
        <v>369</v>
      </c>
      <c r="K36" s="77"/>
    </row>
    <row r="37" spans="1:11" s="99" customFormat="1" ht="26.25" thickBot="1" x14ac:dyDescent="0.3">
      <c r="A37" s="47" t="s">
        <v>36</v>
      </c>
      <c r="B37" s="47" t="s">
        <v>148</v>
      </c>
      <c r="C37" s="47" t="s">
        <v>179</v>
      </c>
      <c r="D37" s="47"/>
      <c r="E37" s="48" t="s">
        <v>180</v>
      </c>
      <c r="F37" s="48" t="s">
        <v>187</v>
      </c>
      <c r="G37" s="109" t="s">
        <v>295</v>
      </c>
      <c r="H37" s="148">
        <v>2023</v>
      </c>
      <c r="I37" s="107"/>
      <c r="J37" s="87"/>
      <c r="K37" s="108"/>
    </row>
    <row r="38" spans="1:11" ht="48.75" thickBot="1" x14ac:dyDescent="0.3">
      <c r="A38" s="45" t="s">
        <v>36</v>
      </c>
      <c r="B38" s="45" t="s">
        <v>148</v>
      </c>
      <c r="C38" s="45" t="s">
        <v>179</v>
      </c>
      <c r="D38" s="45" t="s">
        <v>95</v>
      </c>
      <c r="E38" s="94" t="s">
        <v>128</v>
      </c>
      <c r="F38" s="94" t="s">
        <v>185</v>
      </c>
      <c r="G38" s="105" t="s">
        <v>295</v>
      </c>
      <c r="H38" s="148">
        <v>2023</v>
      </c>
      <c r="I38" s="93" t="s">
        <v>181</v>
      </c>
      <c r="J38" s="276" t="s">
        <v>364</v>
      </c>
      <c r="K38" s="77"/>
    </row>
    <row r="39" spans="1:11" ht="109.5" customHeight="1" thickBot="1" x14ac:dyDescent="0.3">
      <c r="A39" s="45" t="s">
        <v>36</v>
      </c>
      <c r="B39" s="45" t="s">
        <v>148</v>
      </c>
      <c r="C39" s="45" t="s">
        <v>179</v>
      </c>
      <c r="D39" s="45" t="s">
        <v>97</v>
      </c>
      <c r="E39" s="94" t="s">
        <v>129</v>
      </c>
      <c r="F39" s="94" t="s">
        <v>185</v>
      </c>
      <c r="G39" s="105" t="s">
        <v>295</v>
      </c>
      <c r="H39" s="148">
        <v>2023</v>
      </c>
      <c r="I39" s="93" t="s">
        <v>182</v>
      </c>
      <c r="J39" s="272" t="s">
        <v>365</v>
      </c>
      <c r="K39" s="77" t="s">
        <v>236</v>
      </c>
    </row>
    <row r="40" spans="1:11" ht="194.25" customHeight="1" thickBot="1" x14ac:dyDescent="0.3">
      <c r="A40" s="45" t="s">
        <v>36</v>
      </c>
      <c r="B40" s="45" t="s">
        <v>148</v>
      </c>
      <c r="C40" s="45" t="s">
        <v>179</v>
      </c>
      <c r="D40" s="45" t="s">
        <v>73</v>
      </c>
      <c r="E40" s="94" t="s">
        <v>183</v>
      </c>
      <c r="F40" s="94" t="s">
        <v>185</v>
      </c>
      <c r="G40" s="105" t="s">
        <v>295</v>
      </c>
      <c r="H40" s="148">
        <v>2023</v>
      </c>
      <c r="I40" s="276" t="s">
        <v>184</v>
      </c>
      <c r="J40" s="272" t="s">
        <v>363</v>
      </c>
      <c r="K40" s="77" t="s">
        <v>265</v>
      </c>
    </row>
    <row r="41" spans="1:11" ht="90" thickBot="1" x14ac:dyDescent="0.3">
      <c r="A41" s="45" t="s">
        <v>36</v>
      </c>
      <c r="B41" s="45" t="s">
        <v>148</v>
      </c>
      <c r="C41" s="45" t="s">
        <v>179</v>
      </c>
      <c r="D41" s="45" t="s">
        <v>94</v>
      </c>
      <c r="E41" s="94" t="s">
        <v>303</v>
      </c>
      <c r="F41" s="94" t="s">
        <v>185</v>
      </c>
      <c r="G41" s="105" t="s">
        <v>295</v>
      </c>
      <c r="H41" s="148">
        <v>2023</v>
      </c>
      <c r="I41" s="93" t="s">
        <v>184</v>
      </c>
      <c r="J41" s="289" t="s">
        <v>366</v>
      </c>
      <c r="K41" s="77"/>
    </row>
    <row r="42" spans="1:11" ht="15.75" thickBot="1" x14ac:dyDescent="0.3">
      <c r="J42" s="118"/>
    </row>
  </sheetData>
  <customSheetViews>
    <customSheetView guid="{BEFADFCC-3FD0-4989-B60E-A50C0A327E72}" scale="90" showPageBreaks="1" fitToPage="1" topLeftCell="A37">
      <selection activeCell="J40" sqref="J40"/>
      <pageMargins left="0.25" right="0.25" top="0.75" bottom="0.75" header="0.3" footer="0.3"/>
      <pageSetup paperSize="9" scale="55" fitToHeight="0" orientation="landscape" r:id="rId1"/>
    </customSheetView>
    <customSheetView guid="{64040648-8170-42AF-9F49-511284A33356}" scale="90" fitToPage="1" topLeftCell="A37">
      <selection activeCell="J40" sqref="J40"/>
      <pageMargins left="0.25" right="0.25" top="0.75" bottom="0.75" header="0.3" footer="0.3"/>
      <pageSetup paperSize="9" scale="55" fitToHeight="0" orientation="landscape" r:id="rId2"/>
    </customSheetView>
  </customSheetViews>
  <mergeCells count="10">
    <mergeCell ref="J4:J5"/>
    <mergeCell ref="K4:K5"/>
    <mergeCell ref="A1:K1"/>
    <mergeCell ref="A2:K2"/>
    <mergeCell ref="A4:D4"/>
    <mergeCell ref="E4:E5"/>
    <mergeCell ref="F4:F5"/>
    <mergeCell ref="G4:G5"/>
    <mergeCell ref="H4:H5"/>
    <mergeCell ref="I4:I5"/>
  </mergeCells>
  <pageMargins left="0.25" right="0.25" top="0.75" bottom="0.75" header="0.3" footer="0.3"/>
  <pageSetup paperSize="9" scale="55" fitToHeight="0" orientation="landscape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view="pageBreakPreview" zoomScaleSheetLayoutView="100" workbookViewId="0">
      <selection activeCell="E31" sqref="E31:E32"/>
    </sheetView>
  </sheetViews>
  <sheetFormatPr defaultRowHeight="12" x14ac:dyDescent="0.2"/>
  <cols>
    <col min="1" max="1" width="6.5703125" style="186" customWidth="1"/>
    <col min="2" max="2" width="4" style="186" customWidth="1"/>
    <col min="3" max="3" width="3.140625" style="186" customWidth="1"/>
    <col min="4" max="4" width="3.85546875" style="186" customWidth="1"/>
    <col min="5" max="5" width="32" style="191" customWidth="1"/>
    <col min="6" max="6" width="19.42578125" style="192" customWidth="1"/>
    <col min="7" max="7" width="11.28515625" style="193" customWidth="1"/>
    <col min="8" max="9" width="9.140625" style="194"/>
    <col min="10" max="10" width="10" style="195" bestFit="1" customWidth="1"/>
    <col min="11" max="12" width="9.140625" style="196"/>
    <col min="13" max="13" width="10" style="197" bestFit="1" customWidth="1"/>
    <col min="14" max="15" width="10" style="198" bestFit="1" customWidth="1"/>
    <col min="16" max="16" width="17" style="186" customWidth="1"/>
    <col min="17" max="16384" width="9.140625" style="186"/>
  </cols>
  <sheetData>
    <row r="1" spans="1:19" ht="15.6" customHeight="1" x14ac:dyDescent="0.2">
      <c r="A1" s="515" t="s">
        <v>287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</row>
    <row r="2" spans="1:19" ht="27.75" customHeight="1" x14ac:dyDescent="0.2">
      <c r="A2" s="516" t="s">
        <v>294</v>
      </c>
      <c r="B2" s="516"/>
      <c r="C2" s="516"/>
      <c r="D2" s="516"/>
      <c r="E2" s="516"/>
      <c r="F2" s="516"/>
      <c r="G2" s="516"/>
      <c r="H2" s="516"/>
      <c r="I2" s="516"/>
      <c r="J2" s="516"/>
      <c r="K2" s="516"/>
      <c r="L2" s="516"/>
      <c r="M2" s="516"/>
      <c r="N2" s="516"/>
      <c r="O2" s="516"/>
    </row>
    <row r="3" spans="1:19" ht="46.5" customHeight="1" x14ac:dyDescent="0.2">
      <c r="A3" s="521" t="s">
        <v>20</v>
      </c>
      <c r="B3" s="521"/>
      <c r="C3" s="521"/>
      <c r="D3" s="521"/>
      <c r="E3" s="521" t="s">
        <v>37</v>
      </c>
      <c r="F3" s="521" t="s">
        <v>38</v>
      </c>
      <c r="G3" s="521" t="s">
        <v>39</v>
      </c>
      <c r="H3" s="519" t="s">
        <v>40</v>
      </c>
      <c r="I3" s="519"/>
      <c r="J3" s="519"/>
      <c r="K3" s="509" t="s">
        <v>41</v>
      </c>
      <c r="L3" s="509"/>
      <c r="M3" s="509"/>
      <c r="N3" s="517" t="s">
        <v>5</v>
      </c>
      <c r="O3" s="517"/>
      <c r="P3" s="187"/>
    </row>
    <row r="4" spans="1:19" ht="45" customHeight="1" x14ac:dyDescent="0.2">
      <c r="A4" s="521"/>
      <c r="B4" s="521"/>
      <c r="C4" s="521"/>
      <c r="D4" s="521"/>
      <c r="E4" s="521"/>
      <c r="F4" s="521"/>
      <c r="G4" s="521"/>
      <c r="H4" s="520" t="s">
        <v>42</v>
      </c>
      <c r="I4" s="520" t="s">
        <v>43</v>
      </c>
      <c r="J4" s="519" t="s">
        <v>44</v>
      </c>
      <c r="K4" s="522" t="s">
        <v>268</v>
      </c>
      <c r="L4" s="522" t="s">
        <v>269</v>
      </c>
      <c r="M4" s="518" t="s">
        <v>15</v>
      </c>
      <c r="N4" s="518" t="s">
        <v>267</v>
      </c>
      <c r="O4" s="518" t="s">
        <v>270</v>
      </c>
      <c r="P4" s="187"/>
    </row>
    <row r="5" spans="1:19" ht="31.5" customHeight="1" x14ac:dyDescent="0.2">
      <c r="A5" s="178" t="s">
        <v>6</v>
      </c>
      <c r="B5" s="521" t="s">
        <v>26</v>
      </c>
      <c r="C5" s="524"/>
      <c r="D5" s="524"/>
      <c r="E5" s="521"/>
      <c r="F5" s="521"/>
      <c r="G5" s="521"/>
      <c r="H5" s="520"/>
      <c r="I5" s="520"/>
      <c r="J5" s="519"/>
      <c r="K5" s="522"/>
      <c r="L5" s="522"/>
      <c r="M5" s="518"/>
      <c r="N5" s="518"/>
      <c r="O5" s="518"/>
      <c r="P5" s="187"/>
    </row>
    <row r="6" spans="1:19" ht="45.75" customHeight="1" x14ac:dyDescent="0.2">
      <c r="A6" s="204" t="s">
        <v>36</v>
      </c>
      <c r="B6" s="505">
        <v>0</v>
      </c>
      <c r="C6" s="506"/>
      <c r="D6" s="506"/>
      <c r="E6" s="188" t="s">
        <v>188</v>
      </c>
      <c r="F6" s="179"/>
      <c r="G6" s="182"/>
      <c r="H6" s="185"/>
      <c r="I6" s="185"/>
      <c r="J6" s="184"/>
      <c r="K6" s="168">
        <f>K7+K9+K11+K13+K15+K17+K19+K21+K23+K25+K27+K29+K31+K33+K35+K37+K39+K41+K43</f>
        <v>141619.49999999997</v>
      </c>
      <c r="L6" s="168">
        <f t="shared" ref="L6:M6" si="0">L7+L9+L11+L13+L15+L17+L19+L21+L23+L25+L27+L29+L31+L33+L35+L37+L39+L41+L43</f>
        <v>136047.70000000001</v>
      </c>
      <c r="M6" s="168">
        <f t="shared" si="0"/>
        <v>132491.50000000003</v>
      </c>
      <c r="N6" s="180">
        <f>M6/K6*100</f>
        <v>93.554559929953186</v>
      </c>
      <c r="O6" s="180">
        <f>M6/L6*100</f>
        <v>97.386063858484945</v>
      </c>
      <c r="P6" s="187"/>
    </row>
    <row r="7" spans="1:19" ht="15.75" customHeight="1" x14ac:dyDescent="0.2">
      <c r="A7" s="514" t="s">
        <v>36</v>
      </c>
      <c r="B7" s="505">
        <v>0</v>
      </c>
      <c r="C7" s="506"/>
      <c r="D7" s="506"/>
      <c r="E7" s="504" t="s">
        <v>116</v>
      </c>
      <c r="F7" s="179" t="s">
        <v>189</v>
      </c>
      <c r="G7" s="182" t="s">
        <v>190</v>
      </c>
      <c r="H7" s="185"/>
      <c r="I7" s="185"/>
      <c r="J7" s="183"/>
      <c r="K7" s="355">
        <v>17167</v>
      </c>
      <c r="L7" s="199">
        <v>15026.6</v>
      </c>
      <c r="M7" s="385">
        <v>14501</v>
      </c>
      <c r="N7" s="180">
        <f t="shared" ref="N7:N43" si="1">M7/K7*100</f>
        <v>84.470204462049281</v>
      </c>
      <c r="O7" s="180">
        <f t="shared" ref="O7:O43" si="2">M7/L7*100</f>
        <v>96.502202760438152</v>
      </c>
      <c r="P7" s="187"/>
    </row>
    <row r="8" spans="1:19" ht="39.75" customHeight="1" x14ac:dyDescent="0.2">
      <c r="A8" s="514"/>
      <c r="B8" s="506"/>
      <c r="C8" s="506"/>
      <c r="D8" s="506"/>
      <c r="E8" s="504"/>
      <c r="F8" s="179" t="s">
        <v>119</v>
      </c>
      <c r="G8" s="182" t="s">
        <v>76</v>
      </c>
      <c r="H8" s="332">
        <v>235228</v>
      </c>
      <c r="I8" s="311">
        <v>235238</v>
      </c>
      <c r="J8" s="345">
        <f>I8/H8*100-100</f>
        <v>4.2511945856631428E-3</v>
      </c>
      <c r="K8" s="202"/>
      <c r="L8" s="202"/>
      <c r="M8" s="311"/>
      <c r="N8" s="180"/>
      <c r="O8" s="180"/>
      <c r="P8" s="187"/>
    </row>
    <row r="9" spans="1:19" ht="24" customHeight="1" x14ac:dyDescent="0.2">
      <c r="A9" s="514" t="s">
        <v>36</v>
      </c>
      <c r="B9" s="505">
        <v>0</v>
      </c>
      <c r="C9" s="506"/>
      <c r="D9" s="506"/>
      <c r="E9" s="504" t="s">
        <v>117</v>
      </c>
      <c r="F9" s="179" t="s">
        <v>189</v>
      </c>
      <c r="G9" s="182" t="s">
        <v>190</v>
      </c>
      <c r="H9" s="332"/>
      <c r="I9" s="311"/>
      <c r="J9" s="345"/>
      <c r="K9" s="355">
        <v>2861.1</v>
      </c>
      <c r="L9" s="199">
        <v>2504.4</v>
      </c>
      <c r="M9" s="385">
        <v>2416.8000000000002</v>
      </c>
      <c r="N9" s="180">
        <f t="shared" si="1"/>
        <v>84.471007654398662</v>
      </c>
      <c r="O9" s="180">
        <f t="shared" si="2"/>
        <v>96.502156205079061</v>
      </c>
      <c r="P9" s="187"/>
    </row>
    <row r="10" spans="1:19" ht="29.25" customHeight="1" x14ac:dyDescent="0.2">
      <c r="A10" s="514"/>
      <c r="B10" s="506"/>
      <c r="C10" s="506"/>
      <c r="D10" s="506"/>
      <c r="E10" s="504"/>
      <c r="F10" s="179" t="s">
        <v>119</v>
      </c>
      <c r="G10" s="182" t="s">
        <v>76</v>
      </c>
      <c r="H10" s="332">
        <v>18000</v>
      </c>
      <c r="I10" s="311">
        <v>18376</v>
      </c>
      <c r="J10" s="345">
        <f>I10/H10*100-100</f>
        <v>2.0888888888889028</v>
      </c>
      <c r="K10" s="202"/>
      <c r="L10" s="202"/>
      <c r="M10" s="311"/>
      <c r="N10" s="180"/>
      <c r="O10" s="180"/>
      <c r="P10" s="187"/>
    </row>
    <row r="11" spans="1:19" x14ac:dyDescent="0.2">
      <c r="A11" s="514" t="s">
        <v>36</v>
      </c>
      <c r="B11" s="505">
        <v>0</v>
      </c>
      <c r="C11" s="506"/>
      <c r="D11" s="506"/>
      <c r="E11" s="504" t="s">
        <v>304</v>
      </c>
      <c r="F11" s="179" t="s">
        <v>189</v>
      </c>
      <c r="G11" s="182" t="s">
        <v>190</v>
      </c>
      <c r="H11" s="332"/>
      <c r="I11" s="311"/>
      <c r="J11" s="345"/>
      <c r="K11" s="355">
        <v>2861.1</v>
      </c>
      <c r="L11" s="199">
        <v>2504.4</v>
      </c>
      <c r="M11" s="385">
        <v>2416.8000000000002</v>
      </c>
      <c r="N11" s="180">
        <f t="shared" si="1"/>
        <v>84.471007654398662</v>
      </c>
      <c r="O11" s="180">
        <f t="shared" si="2"/>
        <v>96.502156205079061</v>
      </c>
      <c r="P11" s="187"/>
    </row>
    <row r="12" spans="1:19" ht="49.5" customHeight="1" x14ac:dyDescent="0.2">
      <c r="A12" s="514"/>
      <c r="B12" s="506"/>
      <c r="C12" s="506"/>
      <c r="D12" s="506"/>
      <c r="E12" s="504"/>
      <c r="F12" s="179" t="s">
        <v>74</v>
      </c>
      <c r="G12" s="182" t="s">
        <v>76</v>
      </c>
      <c r="H12" s="311">
        <v>123547</v>
      </c>
      <c r="I12" s="311">
        <v>123709</v>
      </c>
      <c r="J12" s="345">
        <f>I12/H12*100-100</f>
        <v>0.1311241875561393</v>
      </c>
      <c r="K12" s="202"/>
      <c r="L12" s="202"/>
      <c r="M12" s="311"/>
      <c r="N12" s="180"/>
      <c r="O12" s="180"/>
      <c r="P12" s="187"/>
    </row>
    <row r="13" spans="1:19" ht="14.25" customHeight="1" x14ac:dyDescent="0.2">
      <c r="A13" s="514" t="s">
        <v>36</v>
      </c>
      <c r="B13" s="505">
        <v>0</v>
      </c>
      <c r="C13" s="506"/>
      <c r="D13" s="506"/>
      <c r="E13" s="504" t="s">
        <v>77</v>
      </c>
      <c r="F13" s="179" t="s">
        <v>189</v>
      </c>
      <c r="G13" s="182" t="s">
        <v>190</v>
      </c>
      <c r="H13" s="311"/>
      <c r="I13" s="311"/>
      <c r="J13" s="334"/>
      <c r="K13" s="355">
        <v>1716.7</v>
      </c>
      <c r="L13" s="199">
        <v>1502.7</v>
      </c>
      <c r="M13" s="385">
        <v>1450.1</v>
      </c>
      <c r="N13" s="180">
        <f t="shared" si="1"/>
        <v>84.470204462049267</v>
      </c>
      <c r="O13" s="180">
        <f t="shared" si="2"/>
        <v>96.499633992147466</v>
      </c>
      <c r="P13" s="187"/>
    </row>
    <row r="14" spans="1:19" ht="48" x14ac:dyDescent="0.2">
      <c r="A14" s="514"/>
      <c r="B14" s="506"/>
      <c r="C14" s="506"/>
      <c r="D14" s="506"/>
      <c r="E14" s="504"/>
      <c r="F14" s="179" t="s">
        <v>78</v>
      </c>
      <c r="G14" s="182" t="s">
        <v>76</v>
      </c>
      <c r="H14" s="311">
        <v>2118</v>
      </c>
      <c r="I14" s="311">
        <v>2118</v>
      </c>
      <c r="J14" s="345">
        <f>I14/H14*100-100</f>
        <v>0</v>
      </c>
      <c r="K14" s="153"/>
      <c r="L14" s="153"/>
      <c r="M14" s="311"/>
      <c r="N14" s="180"/>
      <c r="O14" s="180"/>
      <c r="P14" s="187"/>
      <c r="S14" s="189"/>
    </row>
    <row r="15" spans="1:19" x14ac:dyDescent="0.2">
      <c r="A15" s="514" t="s">
        <v>36</v>
      </c>
      <c r="B15" s="505">
        <v>0</v>
      </c>
      <c r="C15" s="506"/>
      <c r="D15" s="506"/>
      <c r="E15" s="504" t="s">
        <v>79</v>
      </c>
      <c r="F15" s="179" t="s">
        <v>189</v>
      </c>
      <c r="G15" s="182" t="s">
        <v>190</v>
      </c>
      <c r="H15" s="311"/>
      <c r="I15" s="311"/>
      <c r="J15" s="334"/>
      <c r="K15" s="355">
        <v>3719.5</v>
      </c>
      <c r="L15" s="199">
        <v>3255.8</v>
      </c>
      <c r="M15" s="385">
        <v>3141.9</v>
      </c>
      <c r="N15" s="180">
        <f t="shared" si="1"/>
        <v>84.471031052560832</v>
      </c>
      <c r="O15" s="180">
        <f t="shared" si="2"/>
        <v>96.501627864119413</v>
      </c>
      <c r="P15" s="187"/>
    </row>
    <row r="16" spans="1:19" ht="24" x14ac:dyDescent="0.2">
      <c r="A16" s="514"/>
      <c r="B16" s="506"/>
      <c r="C16" s="506"/>
      <c r="D16" s="506"/>
      <c r="E16" s="504"/>
      <c r="F16" s="179" t="s">
        <v>80</v>
      </c>
      <c r="G16" s="182" t="s">
        <v>76</v>
      </c>
      <c r="H16" s="311">
        <v>191000</v>
      </c>
      <c r="I16" s="311">
        <v>191000</v>
      </c>
      <c r="J16" s="345">
        <f>I16/H16*100-100</f>
        <v>0</v>
      </c>
      <c r="K16" s="153"/>
      <c r="L16" s="153"/>
      <c r="M16" s="311"/>
      <c r="N16" s="180"/>
      <c r="O16" s="180"/>
      <c r="P16" s="187"/>
    </row>
    <row r="17" spans="1:16" x14ac:dyDescent="0.2">
      <c r="A17" s="514" t="s">
        <v>36</v>
      </c>
      <c r="B17" s="505">
        <v>0</v>
      </c>
      <c r="C17" s="506"/>
      <c r="D17" s="506"/>
      <c r="E17" s="504" t="s">
        <v>191</v>
      </c>
      <c r="F17" s="179" t="s">
        <v>189</v>
      </c>
      <c r="G17" s="182" t="s">
        <v>190</v>
      </c>
      <c r="H17" s="311"/>
      <c r="I17" s="311"/>
      <c r="J17" s="334"/>
      <c r="K17" s="199">
        <v>286.2</v>
      </c>
      <c r="L17" s="199">
        <v>250.4</v>
      </c>
      <c r="M17" s="385">
        <v>241.7</v>
      </c>
      <c r="N17" s="356">
        <f t="shared" si="1"/>
        <v>84.451432564640115</v>
      </c>
      <c r="O17" s="180">
        <f t="shared" si="2"/>
        <v>96.525559105431299</v>
      </c>
      <c r="P17" s="187"/>
    </row>
    <row r="18" spans="1:16" ht="48" x14ac:dyDescent="0.2">
      <c r="A18" s="514"/>
      <c r="B18" s="505"/>
      <c r="C18" s="506"/>
      <c r="D18" s="506"/>
      <c r="E18" s="504"/>
      <c r="F18" s="179" t="s">
        <v>192</v>
      </c>
      <c r="G18" s="182" t="s">
        <v>76</v>
      </c>
      <c r="H18" s="311">
        <v>10</v>
      </c>
      <c r="I18" s="311">
        <v>10</v>
      </c>
      <c r="J18" s="345">
        <f>I18/H18*100-100</f>
        <v>0</v>
      </c>
      <c r="K18" s="208"/>
      <c r="L18" s="208"/>
      <c r="M18" s="386"/>
      <c r="N18" s="207"/>
      <c r="O18" s="207"/>
      <c r="P18" s="187"/>
    </row>
    <row r="19" spans="1:16" x14ac:dyDescent="0.2">
      <c r="A19" s="523" t="s">
        <v>36</v>
      </c>
      <c r="B19" s="509">
        <v>0</v>
      </c>
      <c r="C19" s="510"/>
      <c r="D19" s="510"/>
      <c r="E19" s="513" t="s">
        <v>118</v>
      </c>
      <c r="F19" s="209" t="s">
        <v>189</v>
      </c>
      <c r="G19" s="205" t="s">
        <v>190</v>
      </c>
      <c r="H19" s="372"/>
      <c r="I19" s="372"/>
      <c r="J19" s="334"/>
      <c r="K19" s="199">
        <v>52158</v>
      </c>
      <c r="L19" s="199">
        <v>51584.3</v>
      </c>
      <c r="M19" s="199">
        <v>50458.2</v>
      </c>
      <c r="N19" s="180">
        <f t="shared" si="1"/>
        <v>96.741056022086738</v>
      </c>
      <c r="O19" s="180">
        <f t="shared" si="2"/>
        <v>97.816971442861472</v>
      </c>
      <c r="P19" s="187"/>
    </row>
    <row r="20" spans="1:16" ht="37.5" customHeight="1" x14ac:dyDescent="0.2">
      <c r="A20" s="523"/>
      <c r="B20" s="509"/>
      <c r="C20" s="510"/>
      <c r="D20" s="510"/>
      <c r="E20" s="513"/>
      <c r="F20" s="209" t="s">
        <v>146</v>
      </c>
      <c r="G20" s="205" t="s">
        <v>76</v>
      </c>
      <c r="H20" s="372">
        <v>223</v>
      </c>
      <c r="I20" s="372">
        <v>225</v>
      </c>
      <c r="J20" s="345">
        <f>I20/H20*100-100</f>
        <v>0.89686098654708246</v>
      </c>
      <c r="K20" s="202"/>
      <c r="L20" s="202"/>
      <c r="M20" s="153"/>
      <c r="N20" s="180"/>
      <c r="O20" s="180"/>
      <c r="P20" s="187"/>
    </row>
    <row r="21" spans="1:16" ht="21.75" customHeight="1" x14ac:dyDescent="0.2">
      <c r="A21" s="514" t="s">
        <v>36</v>
      </c>
      <c r="B21" s="505">
        <v>0</v>
      </c>
      <c r="C21" s="506"/>
      <c r="D21" s="506"/>
      <c r="E21" s="511" t="s">
        <v>305</v>
      </c>
      <c r="F21" s="179" t="s">
        <v>189</v>
      </c>
      <c r="G21" s="182" t="s">
        <v>190</v>
      </c>
      <c r="H21" s="346"/>
      <c r="I21" s="346"/>
      <c r="J21" s="345"/>
      <c r="K21" s="201">
        <v>10431.6</v>
      </c>
      <c r="L21" s="201">
        <v>10316.9</v>
      </c>
      <c r="M21" s="199">
        <v>10091.6</v>
      </c>
      <c r="N21" s="180">
        <f t="shared" si="1"/>
        <v>96.74067257180107</v>
      </c>
      <c r="O21" s="180">
        <f t="shared" si="2"/>
        <v>97.81620448002792</v>
      </c>
      <c r="P21" s="187"/>
    </row>
    <row r="22" spans="1:16" ht="59.25" customHeight="1" x14ac:dyDescent="0.2">
      <c r="A22" s="514"/>
      <c r="B22" s="505"/>
      <c r="C22" s="506"/>
      <c r="D22" s="506"/>
      <c r="E22" s="511"/>
      <c r="F22" s="181" t="s">
        <v>246</v>
      </c>
      <c r="G22" s="182" t="s">
        <v>76</v>
      </c>
      <c r="H22" s="372">
        <v>244</v>
      </c>
      <c r="I22" s="372">
        <v>244</v>
      </c>
      <c r="J22" s="345">
        <f>I22/H22*100-100</f>
        <v>0</v>
      </c>
      <c r="K22" s="200"/>
      <c r="L22" s="200"/>
      <c r="M22" s="153"/>
      <c r="N22" s="180"/>
      <c r="O22" s="180"/>
      <c r="P22" s="187"/>
    </row>
    <row r="23" spans="1:16" ht="15" customHeight="1" x14ac:dyDescent="0.2">
      <c r="A23" s="514" t="s">
        <v>36</v>
      </c>
      <c r="B23" s="505">
        <v>0</v>
      </c>
      <c r="C23" s="506"/>
      <c r="D23" s="506"/>
      <c r="E23" s="511" t="s">
        <v>247</v>
      </c>
      <c r="F23" s="179" t="s">
        <v>189</v>
      </c>
      <c r="G23" s="182" t="s">
        <v>190</v>
      </c>
      <c r="H23" s="372"/>
      <c r="I23" s="372"/>
      <c r="J23" s="334"/>
      <c r="K23" s="201">
        <v>10431.6</v>
      </c>
      <c r="L23" s="201">
        <v>10316.9</v>
      </c>
      <c r="M23" s="199">
        <v>10091.6</v>
      </c>
      <c r="N23" s="180">
        <f t="shared" si="1"/>
        <v>96.74067257180107</v>
      </c>
      <c r="O23" s="180">
        <f t="shared" si="2"/>
        <v>97.81620448002792</v>
      </c>
      <c r="P23" s="187"/>
    </row>
    <row r="24" spans="1:16" ht="49.5" customHeight="1" x14ac:dyDescent="0.2">
      <c r="A24" s="514"/>
      <c r="B24" s="505"/>
      <c r="C24" s="506"/>
      <c r="D24" s="506"/>
      <c r="E24" s="511"/>
      <c r="F24" s="181" t="s">
        <v>248</v>
      </c>
      <c r="G24" s="182" t="s">
        <v>249</v>
      </c>
      <c r="H24" s="372">
        <v>24</v>
      </c>
      <c r="I24" s="372">
        <v>24</v>
      </c>
      <c r="J24" s="345">
        <f>I24/H24*100-100</f>
        <v>0</v>
      </c>
      <c r="K24" s="200"/>
      <c r="L24" s="200"/>
      <c r="M24" s="153"/>
      <c r="N24" s="180"/>
      <c r="O24" s="180"/>
      <c r="P24" s="187"/>
    </row>
    <row r="25" spans="1:16" ht="12.75" customHeight="1" x14ac:dyDescent="0.2">
      <c r="A25" s="514" t="s">
        <v>36</v>
      </c>
      <c r="B25" s="505">
        <v>0</v>
      </c>
      <c r="C25" s="506"/>
      <c r="D25" s="506"/>
      <c r="E25" s="511" t="s">
        <v>250</v>
      </c>
      <c r="F25" s="179" t="s">
        <v>189</v>
      </c>
      <c r="G25" s="182" t="s">
        <v>190</v>
      </c>
      <c r="H25" s="372"/>
      <c r="I25" s="372"/>
      <c r="J25" s="334"/>
      <c r="K25" s="201">
        <v>20863.2</v>
      </c>
      <c r="L25" s="201">
        <v>20633.7</v>
      </c>
      <c r="M25" s="199">
        <v>20183.3</v>
      </c>
      <c r="N25" s="180">
        <f t="shared" si="1"/>
        <v>96.741151884658152</v>
      </c>
      <c r="O25" s="180">
        <f t="shared" si="2"/>
        <v>97.817163184499137</v>
      </c>
      <c r="P25" s="187"/>
    </row>
    <row r="26" spans="1:16" ht="96.75" customHeight="1" x14ac:dyDescent="0.2">
      <c r="A26" s="514"/>
      <c r="B26" s="505"/>
      <c r="C26" s="506"/>
      <c r="D26" s="506"/>
      <c r="E26" s="511"/>
      <c r="F26" s="179" t="s">
        <v>251</v>
      </c>
      <c r="G26" s="182" t="s">
        <v>249</v>
      </c>
      <c r="H26" s="372">
        <v>1368</v>
      </c>
      <c r="I26" s="372">
        <v>1370</v>
      </c>
      <c r="J26" s="345">
        <f>I26/H26*100-100</f>
        <v>0.14619883040936088</v>
      </c>
      <c r="K26" s="200"/>
      <c r="L26" s="200"/>
      <c r="M26" s="153"/>
      <c r="N26" s="180"/>
      <c r="O26" s="180"/>
      <c r="P26" s="187"/>
    </row>
    <row r="27" spans="1:16" ht="12" customHeight="1" x14ac:dyDescent="0.2">
      <c r="A27" s="514" t="s">
        <v>36</v>
      </c>
      <c r="B27" s="505">
        <v>0</v>
      </c>
      <c r="C27" s="506"/>
      <c r="D27" s="506"/>
      <c r="E27" s="511" t="s">
        <v>252</v>
      </c>
      <c r="F27" s="179" t="s">
        <v>189</v>
      </c>
      <c r="G27" s="182" t="s">
        <v>190</v>
      </c>
      <c r="H27" s="346"/>
      <c r="I27" s="346"/>
      <c r="J27" s="345"/>
      <c r="K27" s="201">
        <v>5215.8</v>
      </c>
      <c r="L27" s="201">
        <v>5158.3999999999996</v>
      </c>
      <c r="M27" s="199">
        <v>5045.8</v>
      </c>
      <c r="N27" s="180">
        <f t="shared" si="1"/>
        <v>96.74067257180107</v>
      </c>
      <c r="O27" s="180">
        <f t="shared" si="2"/>
        <v>97.817152605459071</v>
      </c>
      <c r="P27" s="187"/>
    </row>
    <row r="28" spans="1:16" ht="63.75" customHeight="1" x14ac:dyDescent="0.2">
      <c r="A28" s="514"/>
      <c r="B28" s="505"/>
      <c r="C28" s="506"/>
      <c r="D28" s="506"/>
      <c r="E28" s="511"/>
      <c r="F28" s="179" t="s">
        <v>193</v>
      </c>
      <c r="G28" s="182" t="s">
        <v>76</v>
      </c>
      <c r="H28" s="372">
        <v>3</v>
      </c>
      <c r="I28" s="372">
        <v>3</v>
      </c>
      <c r="J28" s="345">
        <f>I28/H28*100-100</f>
        <v>0</v>
      </c>
      <c r="K28" s="200"/>
      <c r="L28" s="200"/>
      <c r="M28" s="153"/>
      <c r="N28" s="180"/>
      <c r="O28" s="180"/>
      <c r="P28" s="187"/>
    </row>
    <row r="29" spans="1:16" ht="44.25" customHeight="1" x14ac:dyDescent="0.2">
      <c r="A29" s="514" t="s">
        <v>36</v>
      </c>
      <c r="B29" s="505">
        <v>0</v>
      </c>
      <c r="C29" s="506"/>
      <c r="D29" s="506"/>
      <c r="E29" s="513" t="s">
        <v>253</v>
      </c>
      <c r="F29" s="179" t="s">
        <v>189</v>
      </c>
      <c r="G29" s="182" t="s">
        <v>190</v>
      </c>
      <c r="H29" s="346"/>
      <c r="I29" s="346"/>
      <c r="J29" s="347"/>
      <c r="K29" s="352">
        <v>5215.8</v>
      </c>
      <c r="L29" s="352">
        <v>5158.3999999999996</v>
      </c>
      <c r="M29" s="353">
        <v>5045.8</v>
      </c>
      <c r="N29" s="334">
        <f t="shared" si="1"/>
        <v>96.74067257180107</v>
      </c>
      <c r="O29" s="334">
        <f t="shared" si="2"/>
        <v>97.817152605459071</v>
      </c>
      <c r="P29" s="187"/>
    </row>
    <row r="30" spans="1:16" ht="33" customHeight="1" x14ac:dyDescent="0.2">
      <c r="A30" s="514"/>
      <c r="B30" s="505"/>
      <c r="C30" s="506"/>
      <c r="D30" s="506"/>
      <c r="E30" s="513"/>
      <c r="F30" s="179" t="s">
        <v>245</v>
      </c>
      <c r="G30" s="182" t="s">
        <v>76</v>
      </c>
      <c r="H30" s="346">
        <v>167</v>
      </c>
      <c r="I30" s="346">
        <v>167</v>
      </c>
      <c r="J30" s="345">
        <f>I30/H30*100-100</f>
        <v>0</v>
      </c>
      <c r="K30" s="200"/>
      <c r="L30" s="200"/>
      <c r="M30" s="153"/>
      <c r="N30" s="180"/>
      <c r="O30" s="180"/>
      <c r="P30" s="187"/>
    </row>
    <row r="31" spans="1:16" ht="15.75" customHeight="1" x14ac:dyDescent="0.2">
      <c r="A31" s="514" t="s">
        <v>36</v>
      </c>
      <c r="B31" s="505">
        <v>0</v>
      </c>
      <c r="C31" s="506"/>
      <c r="D31" s="506"/>
      <c r="E31" s="511" t="s">
        <v>224</v>
      </c>
      <c r="F31" s="209" t="s">
        <v>189</v>
      </c>
      <c r="G31" s="335" t="s">
        <v>190</v>
      </c>
      <c r="H31" s="372"/>
      <c r="I31" s="372"/>
      <c r="J31" s="334"/>
      <c r="K31" s="349">
        <v>1738.4</v>
      </c>
      <c r="L31" s="349">
        <v>1567</v>
      </c>
      <c r="M31" s="349">
        <v>1481.4</v>
      </c>
      <c r="N31" s="180">
        <f t="shared" si="1"/>
        <v>85.216290842153711</v>
      </c>
      <c r="O31" s="180">
        <f t="shared" si="2"/>
        <v>94.537332482450552</v>
      </c>
      <c r="P31" s="187"/>
    </row>
    <row r="32" spans="1:16" ht="21" customHeight="1" x14ac:dyDescent="0.2">
      <c r="A32" s="514"/>
      <c r="B32" s="505"/>
      <c r="C32" s="506"/>
      <c r="D32" s="506"/>
      <c r="E32" s="511"/>
      <c r="F32" s="209" t="s">
        <v>81</v>
      </c>
      <c r="G32" s="335" t="s">
        <v>75</v>
      </c>
      <c r="H32" s="336">
        <v>2500</v>
      </c>
      <c r="I32" s="336">
        <v>2791</v>
      </c>
      <c r="J32" s="345">
        <f>I32/H32*100-100</f>
        <v>11.64</v>
      </c>
      <c r="K32" s="202"/>
      <c r="L32" s="202"/>
      <c r="M32" s="153"/>
      <c r="N32" s="180"/>
      <c r="O32" s="180"/>
      <c r="P32" s="187"/>
    </row>
    <row r="33" spans="1:16" ht="14.25" customHeight="1" x14ac:dyDescent="0.2">
      <c r="A33" s="514" t="s">
        <v>36</v>
      </c>
      <c r="B33" s="505"/>
      <c r="C33" s="506"/>
      <c r="D33" s="506"/>
      <c r="E33" s="511" t="s">
        <v>312</v>
      </c>
      <c r="F33" s="209" t="s">
        <v>189</v>
      </c>
      <c r="G33" s="335" t="s">
        <v>190</v>
      </c>
      <c r="H33" s="336"/>
      <c r="I33" s="336"/>
      <c r="J33" s="334"/>
      <c r="K33" s="349">
        <v>1738.4</v>
      </c>
      <c r="L33" s="349">
        <v>1567</v>
      </c>
      <c r="M33" s="199">
        <v>1481.4</v>
      </c>
      <c r="N33" s="180">
        <f t="shared" si="1"/>
        <v>85.216290842153711</v>
      </c>
      <c r="O33" s="180">
        <f t="shared" si="2"/>
        <v>94.537332482450552</v>
      </c>
      <c r="P33" s="187"/>
    </row>
    <row r="34" spans="1:16" ht="26.25" customHeight="1" x14ac:dyDescent="0.2">
      <c r="A34" s="514"/>
      <c r="B34" s="505"/>
      <c r="C34" s="506"/>
      <c r="D34" s="506"/>
      <c r="E34" s="511"/>
      <c r="F34" s="209" t="s">
        <v>81</v>
      </c>
      <c r="G34" s="335" t="s">
        <v>75</v>
      </c>
      <c r="H34" s="336">
        <v>431</v>
      </c>
      <c r="I34" s="336">
        <v>431</v>
      </c>
      <c r="J34" s="345">
        <f>I34/H34*100-100</f>
        <v>0</v>
      </c>
      <c r="K34" s="202"/>
      <c r="L34" s="202"/>
      <c r="M34" s="153"/>
      <c r="N34" s="180"/>
      <c r="O34" s="180"/>
      <c r="P34" s="187"/>
    </row>
    <row r="35" spans="1:16" ht="14.25" customHeight="1" x14ac:dyDescent="0.2">
      <c r="A35" s="512" t="s">
        <v>36</v>
      </c>
      <c r="B35" s="507">
        <v>0</v>
      </c>
      <c r="C35" s="506"/>
      <c r="D35" s="506"/>
      <c r="E35" s="511" t="s">
        <v>107</v>
      </c>
      <c r="F35" s="209" t="s">
        <v>189</v>
      </c>
      <c r="G35" s="335" t="s">
        <v>190</v>
      </c>
      <c r="H35" s="336"/>
      <c r="I35" s="336"/>
      <c r="J35" s="334"/>
      <c r="K35" s="199">
        <v>1303.8</v>
      </c>
      <c r="L35" s="199">
        <v>1175.2</v>
      </c>
      <c r="M35" s="199">
        <v>1111</v>
      </c>
      <c r="N35" s="180">
        <f t="shared" si="1"/>
        <v>85.212455898143887</v>
      </c>
      <c r="O35" s="180">
        <f t="shared" si="2"/>
        <v>94.537100068073528</v>
      </c>
      <c r="P35" s="187"/>
    </row>
    <row r="36" spans="1:16" ht="36.75" customHeight="1" x14ac:dyDescent="0.2">
      <c r="A36" s="512"/>
      <c r="B36" s="507"/>
      <c r="C36" s="506"/>
      <c r="D36" s="506"/>
      <c r="E36" s="511"/>
      <c r="F36" s="209" t="s">
        <v>82</v>
      </c>
      <c r="G36" s="335" t="s">
        <v>76</v>
      </c>
      <c r="H36" s="336">
        <v>6059</v>
      </c>
      <c r="I36" s="336">
        <v>6059</v>
      </c>
      <c r="J36" s="345">
        <f>I36/H36*100-100</f>
        <v>0</v>
      </c>
      <c r="K36" s="202"/>
      <c r="L36" s="202"/>
      <c r="M36" s="153"/>
      <c r="N36" s="180"/>
      <c r="O36" s="180"/>
      <c r="P36" s="187"/>
    </row>
    <row r="37" spans="1:16" ht="13.5" customHeight="1" x14ac:dyDescent="0.2">
      <c r="A37" s="489" t="s">
        <v>36</v>
      </c>
      <c r="B37" s="508" t="s">
        <v>148</v>
      </c>
      <c r="C37" s="506"/>
      <c r="D37" s="506"/>
      <c r="E37" s="494" t="s">
        <v>254</v>
      </c>
      <c r="F37" s="350" t="s">
        <v>189</v>
      </c>
      <c r="G37" s="335" t="s">
        <v>190</v>
      </c>
      <c r="H37" s="336"/>
      <c r="I37" s="336"/>
      <c r="J37" s="345"/>
      <c r="K37" s="199">
        <v>782.3</v>
      </c>
      <c r="L37" s="199">
        <v>705.1</v>
      </c>
      <c r="M37" s="199">
        <v>666.6</v>
      </c>
      <c r="N37" s="180">
        <f t="shared" si="1"/>
        <v>85.210277387191624</v>
      </c>
      <c r="O37" s="180">
        <f t="shared" si="2"/>
        <v>94.539781591263647</v>
      </c>
      <c r="P37" s="187"/>
    </row>
    <row r="38" spans="1:16" ht="56.25" customHeight="1" x14ac:dyDescent="0.2">
      <c r="A38" s="489"/>
      <c r="B38" s="508"/>
      <c r="C38" s="506"/>
      <c r="D38" s="506"/>
      <c r="E38" s="494"/>
      <c r="F38" s="350" t="s">
        <v>245</v>
      </c>
      <c r="G38" s="351" t="s">
        <v>76</v>
      </c>
      <c r="H38" s="249">
        <v>5</v>
      </c>
      <c r="I38" s="249">
        <v>5</v>
      </c>
      <c r="J38" s="345">
        <f>I38/H38*100-100</f>
        <v>0</v>
      </c>
      <c r="K38" s="203"/>
      <c r="L38" s="203"/>
      <c r="M38" s="153"/>
      <c r="N38" s="180"/>
      <c r="O38" s="180"/>
    </row>
    <row r="39" spans="1:16" ht="35.25" customHeight="1" x14ac:dyDescent="0.2">
      <c r="A39" s="499" t="s">
        <v>36</v>
      </c>
      <c r="B39" s="495" t="s">
        <v>148</v>
      </c>
      <c r="C39" s="496"/>
      <c r="D39" s="402"/>
      <c r="E39" s="501" t="s">
        <v>255</v>
      </c>
      <c r="F39" s="350" t="s">
        <v>189</v>
      </c>
      <c r="G39" s="351" t="s">
        <v>306</v>
      </c>
      <c r="H39" s="249"/>
      <c r="I39" s="249"/>
      <c r="J39" s="345"/>
      <c r="K39" s="354">
        <v>1043</v>
      </c>
      <c r="L39" s="353">
        <v>940.2</v>
      </c>
      <c r="M39" s="353">
        <v>888.8</v>
      </c>
      <c r="N39" s="356">
        <f t="shared" si="1"/>
        <v>85.215723873442002</v>
      </c>
      <c r="O39" s="356">
        <f t="shared" si="2"/>
        <v>94.533078068496053</v>
      </c>
    </row>
    <row r="40" spans="1:16" ht="25.5" customHeight="1" x14ac:dyDescent="0.2">
      <c r="A40" s="500"/>
      <c r="B40" s="497"/>
      <c r="C40" s="498"/>
      <c r="D40" s="402"/>
      <c r="E40" s="502"/>
      <c r="F40" s="350" t="s">
        <v>193</v>
      </c>
      <c r="G40" s="351" t="s">
        <v>76</v>
      </c>
      <c r="H40" s="249">
        <v>2</v>
      </c>
      <c r="I40" s="249">
        <v>2</v>
      </c>
      <c r="J40" s="345">
        <v>0</v>
      </c>
      <c r="K40" s="210"/>
      <c r="L40" s="210"/>
      <c r="M40" s="211"/>
      <c r="N40" s="180"/>
      <c r="O40" s="180"/>
    </row>
    <row r="41" spans="1:16" ht="18" customHeight="1" x14ac:dyDescent="0.2">
      <c r="A41" s="489" t="s">
        <v>36</v>
      </c>
      <c r="B41" s="490" t="s">
        <v>148</v>
      </c>
      <c r="C41" s="491"/>
      <c r="D41" s="206"/>
      <c r="E41" s="487" t="s">
        <v>307</v>
      </c>
      <c r="F41" s="350" t="s">
        <v>189</v>
      </c>
      <c r="G41" s="351" t="s">
        <v>190</v>
      </c>
      <c r="H41" s="249"/>
      <c r="I41" s="249"/>
      <c r="J41" s="345"/>
      <c r="K41" s="210">
        <v>782.3</v>
      </c>
      <c r="L41" s="374">
        <v>705.1</v>
      </c>
      <c r="M41" s="374">
        <v>666.6</v>
      </c>
      <c r="N41" s="356">
        <f t="shared" si="1"/>
        <v>85.210277387191624</v>
      </c>
      <c r="O41" s="356">
        <f t="shared" si="2"/>
        <v>94.539781591263647</v>
      </c>
    </row>
    <row r="42" spans="1:16" ht="42.75" customHeight="1" x14ac:dyDescent="0.2">
      <c r="A42" s="489"/>
      <c r="B42" s="492"/>
      <c r="C42" s="493"/>
      <c r="D42" s="206"/>
      <c r="E42" s="488"/>
      <c r="F42" s="213" t="s">
        <v>313</v>
      </c>
      <c r="G42" s="214" t="s">
        <v>76</v>
      </c>
      <c r="H42" s="215">
        <v>14</v>
      </c>
      <c r="I42" s="216">
        <v>16</v>
      </c>
      <c r="J42" s="250">
        <v>14</v>
      </c>
      <c r="K42" s="210"/>
      <c r="L42" s="210"/>
      <c r="M42" s="211"/>
      <c r="N42" s="180"/>
      <c r="O42" s="180"/>
    </row>
    <row r="43" spans="1:16" ht="15.75" customHeight="1" x14ac:dyDescent="0.2">
      <c r="A43" s="489" t="s">
        <v>36</v>
      </c>
      <c r="B43" s="508" t="s">
        <v>148</v>
      </c>
      <c r="C43" s="506"/>
      <c r="D43" s="506"/>
      <c r="E43" s="503" t="s">
        <v>314</v>
      </c>
      <c r="F43" s="350" t="s">
        <v>189</v>
      </c>
      <c r="G43" s="351" t="s">
        <v>190</v>
      </c>
      <c r="H43" s="348"/>
      <c r="I43" s="348"/>
      <c r="J43" s="334"/>
      <c r="K43" s="199">
        <v>1303.7</v>
      </c>
      <c r="L43" s="199">
        <v>1175.2</v>
      </c>
      <c r="M43" s="199">
        <v>1111.0999999999999</v>
      </c>
      <c r="N43" s="180">
        <f t="shared" si="1"/>
        <v>85.226662575745948</v>
      </c>
      <c r="O43" s="180">
        <f t="shared" si="2"/>
        <v>94.545609257998635</v>
      </c>
    </row>
    <row r="44" spans="1:16" ht="39" customHeight="1" x14ac:dyDescent="0.2">
      <c r="A44" s="489"/>
      <c r="B44" s="508"/>
      <c r="C44" s="506"/>
      <c r="D44" s="506"/>
      <c r="E44" s="503"/>
      <c r="F44" s="213" t="s">
        <v>315</v>
      </c>
      <c r="G44" s="214" t="s">
        <v>76</v>
      </c>
      <c r="H44" s="249">
        <v>12</v>
      </c>
      <c r="I44" s="249">
        <v>12</v>
      </c>
      <c r="J44" s="250">
        <v>0</v>
      </c>
      <c r="K44" s="203"/>
      <c r="L44" s="203"/>
      <c r="M44" s="203"/>
      <c r="N44" s="180"/>
      <c r="O44" s="180"/>
    </row>
    <row r="47" spans="1:16" x14ac:dyDescent="0.2">
      <c r="C47" s="190"/>
    </row>
  </sheetData>
  <customSheetViews>
    <customSheetView guid="{BEFADFCC-3FD0-4989-B60E-A50C0A327E72}" showPageBreaks="1" fitToPage="1" printArea="1" view="pageBreakPreview">
      <selection activeCell="E31" sqref="E31:E32"/>
      <pageMargins left="0.7" right="0.7" top="0.75" bottom="0.75" header="0.3" footer="0.3"/>
      <pageSetup paperSize="9" scale="83" fitToHeight="0" orientation="landscape" r:id="rId1"/>
    </customSheetView>
    <customSheetView guid="{64040648-8170-42AF-9F49-511284A33356}" showPageBreaks="1" fitToPage="1" printArea="1" view="pageBreakPreview">
      <selection activeCell="E31" sqref="E31:E32"/>
      <pageMargins left="0.7" right="0.7" top="0.75" bottom="0.75" header="0.3" footer="0.3"/>
      <pageSetup paperSize="9" scale="83" fitToHeight="0" orientation="landscape" r:id="rId2"/>
    </customSheetView>
  </customSheetViews>
  <mergeCells count="76">
    <mergeCell ref="A7:A8"/>
    <mergeCell ref="E3:E5"/>
    <mergeCell ref="B5:D5"/>
    <mergeCell ref="E7:E8"/>
    <mergeCell ref="A33:A34"/>
    <mergeCell ref="A29:A30"/>
    <mergeCell ref="E23:E24"/>
    <mergeCell ref="E25:E26"/>
    <mergeCell ref="A23:A24"/>
    <mergeCell ref="E33:E34"/>
    <mergeCell ref="E31:E32"/>
    <mergeCell ref="A31:A32"/>
    <mergeCell ref="B6:D6"/>
    <mergeCell ref="B7:D8"/>
    <mergeCell ref="B9:D10"/>
    <mergeCell ref="B11:D12"/>
    <mergeCell ref="A17:A18"/>
    <mergeCell ref="A19:A20"/>
    <mergeCell ref="A15:A16"/>
    <mergeCell ref="A9:A10"/>
    <mergeCell ref="E15:E16"/>
    <mergeCell ref="B13:D14"/>
    <mergeCell ref="B15:D16"/>
    <mergeCell ref="A13:A14"/>
    <mergeCell ref="E13:E14"/>
    <mergeCell ref="E11:E12"/>
    <mergeCell ref="A11:A12"/>
    <mergeCell ref="E9:E10"/>
    <mergeCell ref="A1:O1"/>
    <mergeCell ref="A2:O2"/>
    <mergeCell ref="N3:O3"/>
    <mergeCell ref="M4:M5"/>
    <mergeCell ref="N4:N5"/>
    <mergeCell ref="O4:O5"/>
    <mergeCell ref="J4:J5"/>
    <mergeCell ref="K3:M3"/>
    <mergeCell ref="I4:I5"/>
    <mergeCell ref="F3:F5"/>
    <mergeCell ref="G3:G5"/>
    <mergeCell ref="H3:J3"/>
    <mergeCell ref="A3:D4"/>
    <mergeCell ref="L4:L5"/>
    <mergeCell ref="K4:K5"/>
    <mergeCell ref="H4:H5"/>
    <mergeCell ref="E21:E22"/>
    <mergeCell ref="E27:E28"/>
    <mergeCell ref="E19:E20"/>
    <mergeCell ref="A27:A28"/>
    <mergeCell ref="E29:E30"/>
    <mergeCell ref="A25:A26"/>
    <mergeCell ref="A21:A22"/>
    <mergeCell ref="B21:D22"/>
    <mergeCell ref="E43:E44"/>
    <mergeCell ref="A43:A44"/>
    <mergeCell ref="E17:E18"/>
    <mergeCell ref="B33:D34"/>
    <mergeCell ref="B35:D36"/>
    <mergeCell ref="B37:D38"/>
    <mergeCell ref="B43:D44"/>
    <mergeCell ref="B23:D24"/>
    <mergeCell ref="B25:D26"/>
    <mergeCell ref="B27:D28"/>
    <mergeCell ref="B29:D30"/>
    <mergeCell ref="B31:D32"/>
    <mergeCell ref="B17:D18"/>
    <mergeCell ref="B19:D20"/>
    <mergeCell ref="E35:E36"/>
    <mergeCell ref="A35:A36"/>
    <mergeCell ref="E41:E42"/>
    <mergeCell ref="A41:A42"/>
    <mergeCell ref="B41:C42"/>
    <mergeCell ref="E37:E38"/>
    <mergeCell ref="A37:A38"/>
    <mergeCell ref="B39:C40"/>
    <mergeCell ref="A39:A40"/>
    <mergeCell ref="E39:E40"/>
  </mergeCells>
  <pageMargins left="0.7" right="0.7" top="0.75" bottom="0.75" header="0.3" footer="0.3"/>
  <pageSetup paperSize="9" scale="83" fitToHeight="0" orientation="landscape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workbookViewId="0">
      <selection activeCell="G11" sqref="G11"/>
    </sheetView>
  </sheetViews>
  <sheetFormatPr defaultRowHeight="15" x14ac:dyDescent="0.25"/>
  <cols>
    <col min="1" max="2" width="9.140625" style="112"/>
    <col min="3" max="3" width="5.140625" style="112" bestFit="1" customWidth="1"/>
    <col min="4" max="4" width="43" customWidth="1"/>
    <col min="6" max="6" width="11" customWidth="1"/>
    <col min="8" max="8" width="9.140625" style="49"/>
    <col min="9" max="9" width="11.140625" style="49" customWidth="1"/>
    <col min="10" max="10" width="9.7109375" style="49" customWidth="1"/>
    <col min="11" max="11" width="11.42578125" style="49" customWidth="1"/>
    <col min="12" max="12" width="69.42578125" style="49" customWidth="1"/>
  </cols>
  <sheetData>
    <row r="1" spans="1:15" s="49" customFormat="1" ht="48.6" customHeight="1" x14ac:dyDescent="0.25">
      <c r="A1" s="525" t="s">
        <v>261</v>
      </c>
      <c r="B1" s="525"/>
      <c r="C1" s="525"/>
      <c r="D1" s="525"/>
      <c r="E1" s="525"/>
      <c r="F1" s="525"/>
      <c r="G1" s="525"/>
      <c r="H1" s="525"/>
      <c r="I1" s="525"/>
      <c r="J1" s="525"/>
      <c r="K1" s="525"/>
      <c r="L1" s="525"/>
      <c r="M1" s="70"/>
      <c r="N1" s="70"/>
      <c r="O1" s="70"/>
    </row>
    <row r="2" spans="1:15" ht="16.149999999999999" customHeight="1" thickBot="1" x14ac:dyDescent="0.3">
      <c r="A2" s="526" t="s">
        <v>294</v>
      </c>
      <c r="B2" s="526"/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13"/>
      <c r="N2" s="13"/>
      <c r="O2" s="13"/>
    </row>
    <row r="3" spans="1:15" ht="61.9" customHeight="1" thickBot="1" x14ac:dyDescent="0.3">
      <c r="A3" s="527" t="s">
        <v>20</v>
      </c>
      <c r="B3" s="528"/>
      <c r="C3" s="531" t="s">
        <v>45</v>
      </c>
      <c r="D3" s="531" t="s">
        <v>46</v>
      </c>
      <c r="E3" s="531" t="s">
        <v>47</v>
      </c>
      <c r="F3" s="537" t="s">
        <v>48</v>
      </c>
      <c r="G3" s="538"/>
      <c r="H3" s="539"/>
      <c r="I3" s="534" t="s">
        <v>49</v>
      </c>
      <c r="J3" s="534" t="s">
        <v>50</v>
      </c>
      <c r="K3" s="534" t="s">
        <v>51</v>
      </c>
      <c r="L3" s="534" t="s">
        <v>52</v>
      </c>
      <c r="M3" s="7"/>
    </row>
    <row r="4" spans="1:15" ht="46.15" customHeight="1" thickBot="1" x14ac:dyDescent="0.3">
      <c r="A4" s="529"/>
      <c r="B4" s="530"/>
      <c r="C4" s="532"/>
      <c r="D4" s="532"/>
      <c r="E4" s="532"/>
      <c r="F4" s="534" t="s">
        <v>398</v>
      </c>
      <c r="G4" s="534" t="s">
        <v>53</v>
      </c>
      <c r="H4" s="534" t="s">
        <v>54</v>
      </c>
      <c r="I4" s="535"/>
      <c r="J4" s="535"/>
      <c r="K4" s="535"/>
      <c r="L4" s="535"/>
      <c r="M4" s="7"/>
    </row>
    <row r="5" spans="1:15" ht="15.75" thickBot="1" x14ac:dyDescent="0.3">
      <c r="A5" s="10" t="s">
        <v>6</v>
      </c>
      <c r="B5" s="11" t="s">
        <v>26</v>
      </c>
      <c r="C5" s="533"/>
      <c r="D5" s="533"/>
      <c r="E5" s="533"/>
      <c r="F5" s="536"/>
      <c r="G5" s="536"/>
      <c r="H5" s="536"/>
      <c r="I5" s="536"/>
      <c r="J5" s="536"/>
      <c r="K5" s="536"/>
      <c r="L5" s="536"/>
      <c r="M5" s="7"/>
    </row>
    <row r="6" spans="1:15" ht="15.75" thickBot="1" x14ac:dyDescent="0.3">
      <c r="A6" s="97" t="s">
        <v>36</v>
      </c>
      <c r="B6" s="97" t="s">
        <v>148</v>
      </c>
      <c r="C6" s="11"/>
      <c r="D6" s="540" t="s">
        <v>241</v>
      </c>
      <c r="E6" s="541"/>
      <c r="F6" s="541"/>
      <c r="G6" s="541"/>
      <c r="H6" s="542"/>
      <c r="I6" s="542"/>
      <c r="J6" s="541"/>
      <c r="K6" s="541"/>
      <c r="L6" s="543"/>
      <c r="M6" s="7"/>
    </row>
    <row r="7" spans="1:15" ht="185.25" customHeight="1" thickBot="1" x14ac:dyDescent="0.3">
      <c r="A7" s="97" t="s">
        <v>36</v>
      </c>
      <c r="B7" s="136" t="s">
        <v>148</v>
      </c>
      <c r="C7" s="137" t="s">
        <v>18</v>
      </c>
      <c r="D7" s="128" t="s">
        <v>194</v>
      </c>
      <c r="E7" s="410" t="s">
        <v>55</v>
      </c>
      <c r="F7" s="236">
        <v>83.4</v>
      </c>
      <c r="G7" s="241">
        <v>83.4</v>
      </c>
      <c r="H7" s="92">
        <v>83.4</v>
      </c>
      <c r="I7" s="81">
        <f t="shared" ref="I7:I20" si="0">H7-G7</f>
        <v>0</v>
      </c>
      <c r="J7" s="82">
        <f>H7*100/G7</f>
        <v>100</v>
      </c>
      <c r="K7" s="82">
        <f>H7*100/F7</f>
        <v>100</v>
      </c>
      <c r="L7" s="275" t="s">
        <v>361</v>
      </c>
      <c r="M7" s="7"/>
    </row>
    <row r="8" spans="1:15" ht="57.75" customHeight="1" thickBot="1" x14ac:dyDescent="0.3">
      <c r="A8" s="97" t="s">
        <v>36</v>
      </c>
      <c r="B8" s="136" t="s">
        <v>148</v>
      </c>
      <c r="C8" s="137" t="s">
        <v>36</v>
      </c>
      <c r="D8" s="128" t="s">
        <v>308</v>
      </c>
      <c r="E8" s="279" t="s">
        <v>55</v>
      </c>
      <c r="F8" s="236">
        <v>100</v>
      </c>
      <c r="G8" s="241">
        <v>100</v>
      </c>
      <c r="H8" s="236">
        <v>100</v>
      </c>
      <c r="I8" s="234">
        <f t="shared" si="0"/>
        <v>0</v>
      </c>
      <c r="J8" s="235">
        <f t="shared" ref="J8:J20" si="1">H8*100/G8</f>
        <v>100</v>
      </c>
      <c r="K8" s="273">
        <f t="shared" ref="K8:K20" si="2">H8*100/F8</f>
        <v>100</v>
      </c>
      <c r="L8" s="227" t="s">
        <v>258</v>
      </c>
      <c r="M8" s="7"/>
      <c r="O8" s="17"/>
    </row>
    <row r="9" spans="1:15" ht="48.75" thickBot="1" x14ac:dyDescent="0.3">
      <c r="A9" s="97" t="s">
        <v>36</v>
      </c>
      <c r="B9" s="136" t="s">
        <v>148</v>
      </c>
      <c r="C9" s="137" t="s">
        <v>17</v>
      </c>
      <c r="D9" s="145" t="s">
        <v>309</v>
      </c>
      <c r="E9" s="242" t="s">
        <v>55</v>
      </c>
      <c r="F9" s="285">
        <v>100</v>
      </c>
      <c r="G9" s="286">
        <v>100</v>
      </c>
      <c r="H9" s="285">
        <v>100</v>
      </c>
      <c r="I9" s="260">
        <f t="shared" si="0"/>
        <v>0</v>
      </c>
      <c r="J9" s="282">
        <f t="shared" si="1"/>
        <v>100</v>
      </c>
      <c r="K9" s="273">
        <f t="shared" si="2"/>
        <v>100</v>
      </c>
      <c r="L9" s="272" t="s">
        <v>258</v>
      </c>
      <c r="M9" s="7"/>
    </row>
    <row r="10" spans="1:15" s="122" customFormat="1" ht="61.5" customHeight="1" thickBot="1" x14ac:dyDescent="0.3">
      <c r="A10" s="136" t="s">
        <v>36</v>
      </c>
      <c r="B10" s="136" t="s">
        <v>148</v>
      </c>
      <c r="C10" s="137" t="s">
        <v>68</v>
      </c>
      <c r="D10" s="135" t="s">
        <v>195</v>
      </c>
      <c r="E10" s="279" t="s">
        <v>83</v>
      </c>
      <c r="F10" s="281">
        <v>2.7</v>
      </c>
      <c r="G10" s="227">
        <v>2.8</v>
      </c>
      <c r="H10" s="281">
        <v>2.8</v>
      </c>
      <c r="I10" s="281">
        <f t="shared" si="0"/>
        <v>0</v>
      </c>
      <c r="J10" s="282">
        <f t="shared" si="1"/>
        <v>100</v>
      </c>
      <c r="K10" s="273">
        <f t="shared" si="2"/>
        <v>103.7037037037037</v>
      </c>
      <c r="L10" s="272" t="s">
        <v>258</v>
      </c>
      <c r="M10" s="121"/>
    </row>
    <row r="11" spans="1:15" s="122" customFormat="1" ht="66.75" customHeight="1" thickBot="1" x14ac:dyDescent="0.3">
      <c r="A11" s="126" t="s">
        <v>36</v>
      </c>
      <c r="B11" s="126" t="s">
        <v>148</v>
      </c>
      <c r="C11" s="127" t="s">
        <v>179</v>
      </c>
      <c r="D11" s="135" t="s">
        <v>196</v>
      </c>
      <c r="E11" s="239" t="s">
        <v>197</v>
      </c>
      <c r="F11" s="281">
        <v>262310</v>
      </c>
      <c r="G11" s="280">
        <v>278624</v>
      </c>
      <c r="H11" s="281">
        <v>242946</v>
      </c>
      <c r="I11" s="280">
        <f t="shared" si="0"/>
        <v>-35678</v>
      </c>
      <c r="J11" s="282">
        <f t="shared" si="1"/>
        <v>87.194929367175831</v>
      </c>
      <c r="K11" s="273">
        <f t="shared" si="2"/>
        <v>92.617894857229999</v>
      </c>
      <c r="L11" s="272" t="s">
        <v>356</v>
      </c>
      <c r="M11" s="121"/>
    </row>
    <row r="12" spans="1:15" s="122" customFormat="1" ht="132.75" customHeight="1" thickBot="1" x14ac:dyDescent="0.3">
      <c r="A12" s="126" t="s">
        <v>36</v>
      </c>
      <c r="B12" s="126" t="s">
        <v>148</v>
      </c>
      <c r="C12" s="127" t="s">
        <v>208</v>
      </c>
      <c r="D12" s="78" t="s">
        <v>310</v>
      </c>
      <c r="E12" s="274" t="s">
        <v>198</v>
      </c>
      <c r="F12" s="281">
        <v>94.8</v>
      </c>
      <c r="G12" s="280">
        <v>91</v>
      </c>
      <c r="H12" s="281">
        <v>95.6</v>
      </c>
      <c r="I12" s="280">
        <f t="shared" si="0"/>
        <v>4.5999999999999943</v>
      </c>
      <c r="J12" s="282">
        <f t="shared" si="1"/>
        <v>105.05494505494505</v>
      </c>
      <c r="K12" s="273">
        <f t="shared" si="2"/>
        <v>100.84388185654009</v>
      </c>
      <c r="L12" s="284" t="s">
        <v>357</v>
      </c>
      <c r="M12" s="123"/>
    </row>
    <row r="13" spans="1:15" s="49" customFormat="1" ht="120.75" customHeight="1" thickBot="1" x14ac:dyDescent="0.3">
      <c r="A13" s="136" t="s">
        <v>36</v>
      </c>
      <c r="B13" s="136" t="s">
        <v>148</v>
      </c>
      <c r="C13" s="137" t="s">
        <v>209</v>
      </c>
      <c r="D13" s="144" t="s">
        <v>199</v>
      </c>
      <c r="E13" s="279" t="s">
        <v>76</v>
      </c>
      <c r="F13" s="279">
        <v>345693</v>
      </c>
      <c r="G13" s="277">
        <v>395179</v>
      </c>
      <c r="H13" s="279">
        <v>395179</v>
      </c>
      <c r="I13" s="275">
        <v>0</v>
      </c>
      <c r="J13" s="282">
        <f t="shared" si="1"/>
        <v>100</v>
      </c>
      <c r="K13" s="273">
        <f t="shared" si="2"/>
        <v>114.31501361034212</v>
      </c>
      <c r="L13" s="265" t="s">
        <v>395</v>
      </c>
      <c r="M13" s="125"/>
    </row>
    <row r="14" spans="1:15" s="17" customFormat="1" ht="43.5" customHeight="1" thickBot="1" x14ac:dyDescent="0.3">
      <c r="A14" s="126" t="s">
        <v>36</v>
      </c>
      <c r="B14" s="126" t="s">
        <v>148</v>
      </c>
      <c r="C14" s="127" t="s">
        <v>110</v>
      </c>
      <c r="D14" s="128" t="s">
        <v>200</v>
      </c>
      <c r="E14" s="279" t="s">
        <v>55</v>
      </c>
      <c r="F14" s="279">
        <v>90</v>
      </c>
      <c r="G14" s="279">
        <v>91</v>
      </c>
      <c r="H14" s="279">
        <v>91</v>
      </c>
      <c r="I14" s="278">
        <v>0</v>
      </c>
      <c r="J14" s="282">
        <f t="shared" si="1"/>
        <v>100</v>
      </c>
      <c r="K14" s="273">
        <f t="shared" si="2"/>
        <v>101.11111111111111</v>
      </c>
      <c r="L14" s="265" t="s">
        <v>358</v>
      </c>
      <c r="M14" s="124"/>
    </row>
    <row r="15" spans="1:15" ht="47.25" customHeight="1" thickBot="1" x14ac:dyDescent="0.3">
      <c r="A15" s="111" t="s">
        <v>36</v>
      </c>
      <c r="B15" s="126" t="s">
        <v>148</v>
      </c>
      <c r="C15" s="127" t="s">
        <v>210</v>
      </c>
      <c r="D15" s="128" t="s">
        <v>201</v>
      </c>
      <c r="E15" s="242" t="s">
        <v>55</v>
      </c>
      <c r="F15" s="242">
        <v>6.6</v>
      </c>
      <c r="G15" s="242">
        <v>7</v>
      </c>
      <c r="H15" s="242">
        <v>7</v>
      </c>
      <c r="I15" s="413">
        <v>0</v>
      </c>
      <c r="J15" s="414">
        <f t="shared" si="1"/>
        <v>100</v>
      </c>
      <c r="K15" s="415">
        <f t="shared" si="2"/>
        <v>106.06060606060606</v>
      </c>
      <c r="L15" s="284" t="s">
        <v>360</v>
      </c>
      <c r="M15" s="7"/>
    </row>
    <row r="16" spans="1:15" s="49" customFormat="1" ht="48.75" thickBot="1" x14ac:dyDescent="0.3">
      <c r="A16" s="212" t="s">
        <v>36</v>
      </c>
      <c r="B16" s="126" t="s">
        <v>148</v>
      </c>
      <c r="C16" s="138">
        <v>10</v>
      </c>
      <c r="D16" s="411" t="s">
        <v>202</v>
      </c>
      <c r="E16" s="416" t="s">
        <v>84</v>
      </c>
      <c r="F16" s="417">
        <v>8</v>
      </c>
      <c r="G16" s="418">
        <v>7</v>
      </c>
      <c r="H16" s="419">
        <v>7</v>
      </c>
      <c r="I16" s="420">
        <v>0</v>
      </c>
      <c r="J16" s="421">
        <f t="shared" si="1"/>
        <v>100</v>
      </c>
      <c r="K16" s="422">
        <f t="shared" si="2"/>
        <v>87.5</v>
      </c>
      <c r="L16" s="412" t="s">
        <v>396</v>
      </c>
    </row>
    <row r="17" spans="1:12" s="49" customFormat="1" ht="64.5" customHeight="1" thickBot="1" x14ac:dyDescent="0.3">
      <c r="A17" s="126" t="s">
        <v>36</v>
      </c>
      <c r="B17" s="126" t="s">
        <v>148</v>
      </c>
      <c r="C17" s="139">
        <v>11</v>
      </c>
      <c r="D17" s="408" t="s">
        <v>203</v>
      </c>
      <c r="E17" s="138" t="s">
        <v>55</v>
      </c>
      <c r="F17" s="233">
        <v>134.4</v>
      </c>
      <c r="G17" s="280">
        <v>203</v>
      </c>
      <c r="H17" s="233">
        <v>203</v>
      </c>
      <c r="I17" s="240">
        <f t="shared" ref="I17:I18" si="3">H17-G17</f>
        <v>0</v>
      </c>
      <c r="J17" s="423">
        <f t="shared" si="1"/>
        <v>100</v>
      </c>
      <c r="K17" s="424">
        <f t="shared" si="2"/>
        <v>151.04166666666666</v>
      </c>
      <c r="L17" s="252" t="s">
        <v>394</v>
      </c>
    </row>
    <row r="18" spans="1:12" s="49" customFormat="1" ht="207" customHeight="1" thickBot="1" x14ac:dyDescent="0.3">
      <c r="A18" s="136" t="s">
        <v>36</v>
      </c>
      <c r="B18" s="136" t="s">
        <v>148</v>
      </c>
      <c r="C18" s="132">
        <v>12</v>
      </c>
      <c r="D18" s="131" t="s">
        <v>204</v>
      </c>
      <c r="E18" s="244" t="s">
        <v>76</v>
      </c>
      <c r="F18" s="409">
        <v>10</v>
      </c>
      <c r="G18" s="246">
        <v>10</v>
      </c>
      <c r="H18" s="245">
        <v>6</v>
      </c>
      <c r="I18" s="247">
        <f t="shared" si="3"/>
        <v>-4</v>
      </c>
      <c r="J18" s="282">
        <f t="shared" si="1"/>
        <v>60</v>
      </c>
      <c r="K18" s="273">
        <f t="shared" si="2"/>
        <v>60</v>
      </c>
      <c r="L18" s="270" t="s">
        <v>397</v>
      </c>
    </row>
    <row r="19" spans="1:12" ht="72" customHeight="1" thickBot="1" x14ac:dyDescent="0.3">
      <c r="A19" s="126" t="s">
        <v>36</v>
      </c>
      <c r="B19" s="126" t="s">
        <v>148</v>
      </c>
      <c r="C19" s="139">
        <v>13</v>
      </c>
      <c r="D19" s="128" t="s">
        <v>205</v>
      </c>
      <c r="E19" s="274" t="s">
        <v>76</v>
      </c>
      <c r="F19" s="119">
        <v>10</v>
      </c>
      <c r="G19" s="278">
        <v>12</v>
      </c>
      <c r="H19" s="119">
        <v>15</v>
      </c>
      <c r="I19" s="134">
        <f t="shared" si="0"/>
        <v>3</v>
      </c>
      <c r="J19" s="282">
        <f t="shared" si="1"/>
        <v>125</v>
      </c>
      <c r="K19" s="273">
        <f t="shared" si="2"/>
        <v>150</v>
      </c>
      <c r="L19" s="283" t="s">
        <v>359</v>
      </c>
    </row>
    <row r="20" spans="1:12" s="49" customFormat="1" ht="36.75" thickBot="1" x14ac:dyDescent="0.3">
      <c r="A20" s="140" t="s">
        <v>36</v>
      </c>
      <c r="B20" s="140" t="s">
        <v>148</v>
      </c>
      <c r="C20" s="133">
        <v>14</v>
      </c>
      <c r="D20" s="114" t="s">
        <v>311</v>
      </c>
      <c r="E20" s="141" t="s">
        <v>76</v>
      </c>
      <c r="F20" s="142">
        <v>2</v>
      </c>
      <c r="G20" s="275">
        <v>3</v>
      </c>
      <c r="H20" s="142">
        <v>3</v>
      </c>
      <c r="I20" s="143">
        <f t="shared" si="0"/>
        <v>0</v>
      </c>
      <c r="J20" s="282">
        <f t="shared" si="1"/>
        <v>100</v>
      </c>
      <c r="K20" s="273">
        <f t="shared" si="2"/>
        <v>150</v>
      </c>
      <c r="L20" s="253" t="s">
        <v>367</v>
      </c>
    </row>
    <row r="21" spans="1:12" ht="15.75" x14ac:dyDescent="0.25">
      <c r="C21" s="113"/>
      <c r="D21" s="20"/>
      <c r="E21" s="20"/>
      <c r="F21" s="21"/>
      <c r="G21" s="21"/>
      <c r="H21" s="22"/>
      <c r="I21" s="72"/>
      <c r="L21" s="34"/>
    </row>
    <row r="22" spans="1:12" ht="15.75" x14ac:dyDescent="0.25">
      <c r="C22" s="113"/>
      <c r="D22" s="20"/>
      <c r="E22" s="20"/>
      <c r="F22" s="21"/>
      <c r="G22" s="21"/>
      <c r="H22" s="22"/>
      <c r="I22" s="72"/>
      <c r="L22" s="34"/>
    </row>
    <row r="23" spans="1:12" ht="15.75" x14ac:dyDescent="0.25">
      <c r="C23" s="113"/>
      <c r="D23" s="20"/>
      <c r="E23" s="20"/>
      <c r="F23" s="21"/>
      <c r="G23" s="21"/>
      <c r="H23" s="22"/>
      <c r="I23" s="72"/>
      <c r="L23" s="34"/>
    </row>
    <row r="24" spans="1:12" ht="15.75" x14ac:dyDescent="0.25">
      <c r="C24" s="113"/>
      <c r="D24" s="1"/>
      <c r="E24" s="1"/>
      <c r="F24" s="1"/>
      <c r="G24" s="1"/>
      <c r="H24" s="72"/>
      <c r="I24" s="72"/>
      <c r="L24" s="34"/>
    </row>
    <row r="25" spans="1:12" ht="15.75" x14ac:dyDescent="0.25">
      <c r="L25" s="34"/>
    </row>
    <row r="26" spans="1:12" ht="15.75" x14ac:dyDescent="0.25">
      <c r="L26" s="34"/>
    </row>
    <row r="27" spans="1:12" ht="15.75" x14ac:dyDescent="0.25">
      <c r="L27" s="34"/>
    </row>
    <row r="28" spans="1:12" ht="15.75" x14ac:dyDescent="0.25">
      <c r="L28" s="34"/>
    </row>
    <row r="29" spans="1:12" ht="15.75" x14ac:dyDescent="0.25">
      <c r="L29" s="34"/>
    </row>
    <row r="30" spans="1:12" ht="15.75" x14ac:dyDescent="0.25">
      <c r="L30" s="34"/>
    </row>
    <row r="31" spans="1:12" ht="15.75" x14ac:dyDescent="0.25">
      <c r="L31" s="34"/>
    </row>
  </sheetData>
  <customSheetViews>
    <customSheetView guid="{BEFADFCC-3FD0-4989-B60E-A50C0A327E72}" showPageBreaks="1" fitToPage="1" topLeftCell="A14">
      <selection activeCell="L20" sqref="L20"/>
      <pageMargins left="0.7" right="0.7" top="0.75" bottom="0.75" header="0.3" footer="0.3"/>
      <pageSetup paperSize="9" scale="60" fitToHeight="0" orientation="landscape" r:id="rId1"/>
    </customSheetView>
    <customSheetView guid="{64040648-8170-42AF-9F49-511284A33356}" fitToPage="1">
      <selection activeCell="G11" sqref="G11"/>
      <pageMargins left="0.7" right="0.7" top="0.75" bottom="0.75" header="0.3" footer="0.3"/>
      <pageSetup paperSize="9" scale="60" fitToHeight="0" orientation="landscape" r:id="rId2"/>
    </customSheetView>
  </customSheetViews>
  <mergeCells count="15">
    <mergeCell ref="D6:L6"/>
    <mergeCell ref="J3:J5"/>
    <mergeCell ref="F4:F5"/>
    <mergeCell ref="I3:I5"/>
    <mergeCell ref="L3:L5"/>
    <mergeCell ref="A1:L1"/>
    <mergeCell ref="A2:L2"/>
    <mergeCell ref="A3:B4"/>
    <mergeCell ref="C3:C5"/>
    <mergeCell ref="D3:D5"/>
    <mergeCell ref="K3:K5"/>
    <mergeCell ref="F3:H3"/>
    <mergeCell ref="E3:E5"/>
    <mergeCell ref="G4:G5"/>
    <mergeCell ref="H4:H5"/>
  </mergeCells>
  <pageMargins left="0.7" right="0.7" top="0.75" bottom="0.75" header="0.3" footer="0.3"/>
  <pageSetup paperSize="9" scale="60" fitToHeight="0" orientation="landscape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E10"/>
  <sheetViews>
    <sheetView workbookViewId="0">
      <selection activeCell="E13" sqref="E13"/>
    </sheetView>
  </sheetViews>
  <sheetFormatPr defaultRowHeight="15" x14ac:dyDescent="0.25"/>
  <cols>
    <col min="2" max="2" width="34.7109375" customWidth="1"/>
    <col min="3" max="3" width="14.7109375" customWidth="1"/>
    <col min="4" max="4" width="11.85546875" customWidth="1"/>
    <col min="5" max="5" width="65.7109375" customWidth="1"/>
  </cols>
  <sheetData>
    <row r="2" spans="1:5" ht="15.6" customHeight="1" x14ac:dyDescent="0.25">
      <c r="A2" s="470" t="s">
        <v>262</v>
      </c>
      <c r="B2" s="470"/>
      <c r="C2" s="470"/>
      <c r="D2" s="470"/>
      <c r="E2" s="470"/>
    </row>
    <row r="3" spans="1:5" ht="15" customHeight="1" x14ac:dyDescent="0.25">
      <c r="A3" s="470"/>
      <c r="B3" s="470"/>
      <c r="C3" s="470"/>
      <c r="D3" s="470"/>
      <c r="E3" s="470"/>
    </row>
    <row r="4" spans="1:5" ht="15.75" x14ac:dyDescent="0.25">
      <c r="A4" s="544" t="s">
        <v>294</v>
      </c>
      <c r="B4" s="544"/>
      <c r="C4" s="544"/>
      <c r="D4" s="544"/>
      <c r="E4" s="544"/>
    </row>
    <row r="5" spans="1:5" ht="32.450000000000003" customHeight="1" x14ac:dyDescent="0.25">
      <c r="A5" s="16" t="s">
        <v>45</v>
      </c>
      <c r="B5" s="16" t="s">
        <v>63</v>
      </c>
      <c r="C5" s="16" t="s">
        <v>64</v>
      </c>
      <c r="D5" s="16" t="s">
        <v>65</v>
      </c>
      <c r="E5" s="16" t="s">
        <v>66</v>
      </c>
    </row>
    <row r="6" spans="1:5" ht="57.6" customHeight="1" thickBot="1" x14ac:dyDescent="0.3">
      <c r="A6" s="23">
        <v>1</v>
      </c>
      <c r="B6" s="24" t="s">
        <v>67</v>
      </c>
      <c r="C6" s="25">
        <v>42027</v>
      </c>
      <c r="D6" s="24" t="s">
        <v>85</v>
      </c>
      <c r="E6" s="24" t="s">
        <v>86</v>
      </c>
    </row>
    <row r="7" spans="1:5" ht="39" thickBot="1" x14ac:dyDescent="0.3">
      <c r="A7" s="26">
        <v>2</v>
      </c>
      <c r="B7" s="24" t="s">
        <v>67</v>
      </c>
      <c r="C7" s="25">
        <v>42369</v>
      </c>
      <c r="D7" s="288" t="s">
        <v>87</v>
      </c>
      <c r="E7" s="288" t="s">
        <v>88</v>
      </c>
    </row>
    <row r="8" spans="1:5" s="271" customFormat="1" ht="153" customHeight="1" thickBot="1" x14ac:dyDescent="0.3">
      <c r="A8" s="287">
        <v>1</v>
      </c>
      <c r="B8" s="288" t="s">
        <v>256</v>
      </c>
      <c r="C8" s="290">
        <v>45016</v>
      </c>
      <c r="D8" s="16">
        <v>558</v>
      </c>
      <c r="E8" s="16" t="s">
        <v>362</v>
      </c>
    </row>
    <row r="9" spans="1:5" ht="48.75" customHeight="1" x14ac:dyDescent="0.25">
      <c r="A9" s="154">
        <v>2</v>
      </c>
      <c r="B9" s="155" t="s">
        <v>256</v>
      </c>
      <c r="C9" s="156">
        <v>45174</v>
      </c>
      <c r="D9" s="291">
        <v>3400</v>
      </c>
      <c r="E9" s="292" t="s">
        <v>387</v>
      </c>
    </row>
    <row r="10" spans="1:5" ht="15.75" x14ac:dyDescent="0.25">
      <c r="B10" s="120"/>
    </row>
  </sheetData>
  <customSheetViews>
    <customSheetView guid="{BEFADFCC-3FD0-4989-B60E-A50C0A327E72}" showPageBreaks="1">
      <selection activeCell="E13" sqref="E13"/>
      <pageMargins left="0.31496062992125984" right="0.31496062992125984" top="0.74803149606299213" bottom="0.74803149606299213" header="0.31496062992125984" footer="0.31496062992125984"/>
      <pageSetup paperSize="9" orientation="landscape" r:id="rId1"/>
    </customSheetView>
    <customSheetView guid="{64040648-8170-42AF-9F49-511284A33356}">
      <selection activeCell="E13" sqref="E13"/>
      <pageMargins left="0.31496062992125984" right="0.31496062992125984" top="0.74803149606299213" bottom="0.74803149606299213" header="0.31496062992125984" footer="0.31496062992125984"/>
      <pageSetup paperSize="9" orientation="landscape" r:id="rId2"/>
    </customSheetView>
  </customSheetViews>
  <mergeCells count="2">
    <mergeCell ref="A2:E3"/>
    <mergeCell ref="A4:E4"/>
  </mergeCells>
  <pageMargins left="0.31496062992125984" right="0.31496062992125984" top="0.74803149606299213" bottom="0.74803149606299213" header="0.31496062992125984" footer="0.31496062992125984"/>
  <pageSetup paperSize="9" orientation="landscape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E15" sqref="E15"/>
    </sheetView>
  </sheetViews>
  <sheetFormatPr defaultRowHeight="15" x14ac:dyDescent="0.25"/>
  <cols>
    <col min="2" max="2" width="5" customWidth="1"/>
    <col min="3" max="3" width="27" customWidth="1"/>
    <col min="4" max="4" width="17.85546875" customWidth="1"/>
    <col min="5" max="5" width="20.42578125" customWidth="1"/>
    <col min="6" max="6" width="15.140625" customWidth="1"/>
    <col min="7" max="7" width="14.42578125" customWidth="1"/>
    <col min="8" max="8" width="16.28515625" customWidth="1"/>
  </cols>
  <sheetData>
    <row r="1" spans="1:8" ht="28.9" customHeight="1" x14ac:dyDescent="0.25">
      <c r="A1" s="470" t="s">
        <v>266</v>
      </c>
      <c r="B1" s="470"/>
      <c r="C1" s="470"/>
      <c r="D1" s="470"/>
      <c r="E1" s="470"/>
      <c r="F1" s="470"/>
      <c r="G1" s="470"/>
      <c r="H1" s="470"/>
    </row>
    <row r="2" spans="1:8" ht="16.5" thickBot="1" x14ac:dyDescent="0.3">
      <c r="A2" s="34"/>
    </row>
    <row r="3" spans="1:8" ht="108.75" thickBot="1" x14ac:dyDescent="0.3">
      <c r="A3" s="545" t="s">
        <v>0</v>
      </c>
      <c r="B3" s="546"/>
      <c r="C3" s="547" t="s">
        <v>120</v>
      </c>
      <c r="D3" s="547" t="s">
        <v>121</v>
      </c>
      <c r="E3" s="547" t="s">
        <v>122</v>
      </c>
      <c r="F3" s="19" t="s">
        <v>123</v>
      </c>
      <c r="G3" s="19" t="s">
        <v>138</v>
      </c>
      <c r="H3" s="19" t="s">
        <v>139</v>
      </c>
    </row>
    <row r="4" spans="1:8" ht="15.75" thickBot="1" x14ac:dyDescent="0.3">
      <c r="A4" s="33" t="s">
        <v>6</v>
      </c>
      <c r="B4" s="2" t="s">
        <v>26</v>
      </c>
      <c r="C4" s="548"/>
      <c r="D4" s="548"/>
      <c r="E4" s="548"/>
      <c r="F4" s="2" t="s">
        <v>140</v>
      </c>
      <c r="G4" s="2" t="s">
        <v>141</v>
      </c>
      <c r="H4" s="2" t="s">
        <v>142</v>
      </c>
    </row>
    <row r="5" spans="1:8" ht="87.75" customHeight="1" thickBot="1" x14ac:dyDescent="0.3">
      <c r="A5" s="32" t="s">
        <v>36</v>
      </c>
      <c r="B5" s="2"/>
      <c r="C5" s="12" t="s">
        <v>206</v>
      </c>
      <c r="D5" s="19" t="s">
        <v>239</v>
      </c>
      <c r="E5" s="15" t="s">
        <v>238</v>
      </c>
      <c r="F5" s="71">
        <v>0.96</v>
      </c>
      <c r="G5" s="71">
        <f>'[1]ОЭ общая'!C12</f>
        <v>1</v>
      </c>
      <c r="H5" s="71">
        <v>0.96</v>
      </c>
    </row>
  </sheetData>
  <customSheetViews>
    <customSheetView guid="{BEFADFCC-3FD0-4989-B60E-A50C0A327E72}" showPageBreaks="1">
      <selection activeCell="E15" sqref="E15"/>
      <pageMargins left="0.7" right="0.7" top="0.75" bottom="0.75" header="0.3" footer="0.3"/>
      <pageSetup paperSize="9" orientation="landscape" r:id="rId1"/>
    </customSheetView>
    <customSheetView guid="{64040648-8170-42AF-9F49-511284A33356}">
      <selection activeCell="E15" sqref="E15"/>
      <pageMargins left="0.7" right="0.7" top="0.75" bottom="0.75" header="0.3" footer="0.3"/>
      <pageSetup paperSize="9" orientation="landscape" r:id="rId2"/>
    </customSheetView>
  </customSheetViews>
  <mergeCells count="5">
    <mergeCell ref="A1:H1"/>
    <mergeCell ref="A3:B3"/>
    <mergeCell ref="C3:C4"/>
    <mergeCell ref="D3:D4"/>
    <mergeCell ref="E3:E4"/>
  </mergeCells>
  <pageMargins left="0.7" right="0.7" top="0.75" bottom="0.75" header="0.3" footer="0.3"/>
  <pageSetup paperSize="9" orientation="landscape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EFADFCC-3FD0-4989-B60E-A50C0A327E72}" state="hidden">
      <pageMargins left="0.7" right="0.7" top="0.75" bottom="0.75" header="0.3" footer="0.3"/>
    </customSheetView>
    <customSheetView guid="{64040648-8170-42AF-9F49-511284A33356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3</vt:i4>
      </vt:variant>
    </vt:vector>
  </HeadingPairs>
  <TitlesOfParts>
    <vt:vector size="13" baseType="lpstr">
      <vt:lpstr>ОЭ общая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Лист1</vt:lpstr>
      <vt:lpstr>Лист2</vt:lpstr>
      <vt:lpstr>'форма 1'!Область_печати</vt:lpstr>
      <vt:lpstr>'форма 2'!Область_печати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bud2</dc:creator>
  <cp:lastModifiedBy>Вербицкая</cp:lastModifiedBy>
  <cp:lastPrinted>2024-02-28T09:32:09Z</cp:lastPrinted>
  <dcterms:created xsi:type="dcterms:W3CDTF">2006-09-28T05:33:49Z</dcterms:created>
  <dcterms:modified xsi:type="dcterms:W3CDTF">2024-04-16T12:22:00Z</dcterms:modified>
</cp:coreProperties>
</file>